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Takeuchi\Box Sync\Blog Project\Forsm\"/>
    </mc:Choice>
  </mc:AlternateContent>
  <xr:revisionPtr revIDLastSave="0" documentId="13_ncr:1_{63223785-A00A-43AA-9C8A-2B55A13AED55}" xr6:coauthVersionLast="44" xr6:coauthVersionMax="44" xr10:uidLastSave="{00000000-0000-0000-0000-000000000000}"/>
  <bookViews>
    <workbookView xWindow="28680" yWindow="-5325" windowWidth="38640" windowHeight="21240" tabRatio="500" activeTab="3" xr2:uid="{00000000-000D-0000-FFFF-FFFF00000000}"/>
  </bookViews>
  <sheets>
    <sheet name="Start" sheetId="9" r:id="rId1"/>
    <sheet name="Stock Option" sheetId="11" r:id="rId2"/>
    <sheet name="Bridge Note&amp;SAFE" sheetId="13" r:id="rId3"/>
    <sheet name="Series A Pro Forma" sheetId="17" r:id="rId4"/>
  </sheets>
  <definedNames>
    <definedName name="_xlnm.Print_Area" localSheetId="0">Start!$B$1:$F$13</definedName>
    <definedName name="_xlnm.Print_Area" localSheetId="1">'Stock Option'!$A$2:$J$5</definedName>
  </definedNames>
  <calcPr calcId="191029" iterate="1" iterateCount="1000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17" l="1"/>
  <c r="A21" i="17"/>
  <c r="A20" i="17"/>
  <c r="A19" i="17"/>
  <c r="A18" i="17"/>
  <c r="I21" i="13" l="1"/>
  <c r="I15" i="13"/>
  <c r="B4" i="13" l="1"/>
  <c r="M17" i="17" l="1"/>
  <c r="I18" i="17"/>
  <c r="I19" i="17"/>
  <c r="B17" i="17"/>
  <c r="C17" i="17" s="1"/>
  <c r="J22" i="17"/>
  <c r="O17" i="17" l="1"/>
  <c r="I17" i="17"/>
  <c r="B23" i="17"/>
  <c r="C23" i="17"/>
  <c r="E22" i="13" l="1"/>
  <c r="E16" i="13"/>
  <c r="C6" i="9"/>
  <c r="B11" i="11"/>
  <c r="B7" i="11"/>
  <c r="C4" i="11" s="1"/>
  <c r="D5" i="11"/>
  <c r="D4" i="11"/>
  <c r="E9" i="9" l="1"/>
  <c r="C26" i="17"/>
  <c r="D14" i="13"/>
  <c r="F14" i="13" s="1"/>
  <c r="G14" i="13" s="1"/>
  <c r="E18" i="17" s="1"/>
  <c r="D15" i="13"/>
  <c r="F15" i="13" s="1"/>
  <c r="G15" i="13" s="1"/>
  <c r="E19" i="17" s="1"/>
  <c r="F21" i="13"/>
  <c r="G21" i="13" s="1"/>
  <c r="E21" i="17" s="1"/>
  <c r="F20" i="13"/>
  <c r="D6" i="11"/>
  <c r="C5" i="11"/>
  <c r="I26" i="17" l="1"/>
  <c r="F22" i="13"/>
  <c r="G20" i="13"/>
  <c r="E20" i="17" s="1"/>
  <c r="E23" i="17" s="1"/>
  <c r="F16" i="13"/>
  <c r="G22" i="13"/>
  <c r="C7" i="11"/>
  <c r="O26" i="17" l="1"/>
  <c r="G16" i="13"/>
  <c r="E5" i="9" l="1"/>
  <c r="E6" i="9" s="1"/>
  <c r="D5" i="9"/>
  <c r="D6" i="9" s="1"/>
  <c r="D7" i="11" l="1"/>
  <c r="B12" i="11"/>
  <c r="C27" i="17" s="1"/>
  <c r="I27" i="17" l="1"/>
  <c r="B5" i="17"/>
  <c r="D27" i="17"/>
  <c r="C29" i="17"/>
  <c r="C31" i="17"/>
  <c r="E10" i="9"/>
  <c r="E11" i="9" s="1"/>
  <c r="E13" i="9" s="1"/>
  <c r="E5" i="11"/>
  <c r="E6" i="11"/>
  <c r="E4" i="11"/>
  <c r="D17" i="17" l="1"/>
  <c r="D23" i="17" s="1"/>
  <c r="D28" i="17"/>
  <c r="D26" i="17"/>
  <c r="D29" i="17" s="1"/>
  <c r="D31" i="17" s="1"/>
  <c r="O27" i="17"/>
  <c r="I29" i="17"/>
  <c r="E7" i="11"/>
  <c r="F5" i="9"/>
  <c r="F9" i="9"/>
  <c r="F10" i="9"/>
  <c r="F6" i="9" l="1"/>
  <c r="F11" i="9"/>
  <c r="F13" i="9" l="1"/>
  <c r="K22" i="13"/>
  <c r="L22" i="13"/>
  <c r="J23" i="17"/>
  <c r="B5" i="13"/>
  <c r="B6" i="13"/>
  <c r="B7" i="13"/>
  <c r="B8" i="13"/>
  <c r="B9" i="13"/>
  <c r="J14" i="13"/>
  <c r="K14" i="13"/>
  <c r="L14" i="13"/>
  <c r="M14" i="13"/>
  <c r="J15" i="13"/>
  <c r="K15" i="13"/>
  <c r="L15" i="13"/>
  <c r="M15" i="13"/>
  <c r="K16" i="13"/>
  <c r="L16" i="13"/>
  <c r="M16" i="13"/>
  <c r="J20" i="13"/>
  <c r="M20" i="13"/>
  <c r="J21" i="13"/>
  <c r="M21" i="13"/>
  <c r="M22" i="13"/>
  <c r="B6" i="17"/>
  <c r="B7" i="17"/>
  <c r="C7" i="17"/>
  <c r="B8" i="17"/>
  <c r="B9" i="17"/>
  <c r="B10" i="17"/>
  <c r="B11" i="17"/>
  <c r="C11" i="17"/>
  <c r="N17" i="17"/>
  <c r="P17" i="17"/>
  <c r="F18" i="17"/>
  <c r="G18" i="17"/>
  <c r="M18" i="17"/>
  <c r="N18" i="17"/>
  <c r="O18" i="17"/>
  <c r="P18" i="17"/>
  <c r="F19" i="17"/>
  <c r="G19" i="17"/>
  <c r="M19" i="17"/>
  <c r="N19" i="17"/>
  <c r="O19" i="17"/>
  <c r="P19" i="17"/>
  <c r="H20" i="17"/>
  <c r="I20" i="17"/>
  <c r="M20" i="17"/>
  <c r="N20" i="17"/>
  <c r="O20" i="17"/>
  <c r="P20" i="17"/>
  <c r="H21" i="17"/>
  <c r="I21" i="17"/>
  <c r="M21" i="17"/>
  <c r="N21" i="17"/>
  <c r="O21" i="17"/>
  <c r="P21" i="17"/>
  <c r="K22" i="17"/>
  <c r="L22" i="17"/>
  <c r="M22" i="17"/>
  <c r="N22" i="17"/>
  <c r="O22" i="17"/>
  <c r="P22" i="17"/>
  <c r="F23" i="17"/>
  <c r="G23" i="17"/>
  <c r="H23" i="17"/>
  <c r="I23" i="17"/>
  <c r="K23" i="17"/>
  <c r="L23" i="17"/>
  <c r="M23" i="17"/>
  <c r="N23" i="17"/>
  <c r="O23" i="17"/>
  <c r="P23" i="17"/>
  <c r="P26" i="17"/>
  <c r="P27" i="17"/>
  <c r="O28" i="17"/>
  <c r="P28" i="17"/>
  <c r="O29" i="17"/>
  <c r="P29" i="17"/>
  <c r="I31" i="17"/>
  <c r="O31" i="17"/>
  <c r="P31" i="17"/>
</calcChain>
</file>

<file path=xl/sharedStrings.xml><?xml version="1.0" encoding="utf-8"?>
<sst xmlns="http://schemas.openxmlformats.org/spreadsheetml/2006/main" count="113" uniqueCount="88">
  <si>
    <t>Common Stock</t>
  </si>
  <si>
    <t>Available</t>
  </si>
  <si>
    <t>Total:</t>
  </si>
  <si>
    <t>Grand Total:</t>
  </si>
  <si>
    <t>% Issued</t>
  </si>
  <si>
    <t>Outstanding</t>
  </si>
  <si>
    <t>% Fully-Diluted</t>
  </si>
  <si>
    <t>Fully Diluted</t>
  </si>
  <si>
    <t>Equity Incentive Plan</t>
  </si>
  <si>
    <t>Name</t>
  </si>
  <si>
    <t>Common Options</t>
  </si>
  <si>
    <t>% of 
Outstanding Option</t>
  </si>
  <si>
    <t>Fully Diluted Shares</t>
  </si>
  <si>
    <t>% of Outstanding &amp; Available Option</t>
  </si>
  <si>
    <t>OPTIONS AVAILABLE FOR ISSUANCE</t>
  </si>
  <si>
    <t>TOTALS:</t>
  </si>
  <si>
    <t>Summay of Option Plan</t>
  </si>
  <si>
    <t>Option Pool Authorized</t>
  </si>
  <si>
    <t>Outstanding Option</t>
  </si>
  <si>
    <t>Available Option</t>
  </si>
  <si>
    <t>List of Stock Option Holders</t>
  </si>
  <si>
    <t>Stock</t>
  </si>
  <si>
    <t>Assumed Converison Date</t>
  </si>
  <si>
    <t>Series A Price Per Share</t>
  </si>
  <si>
    <t>20% Discount to Series A Price Per Share</t>
  </si>
  <si>
    <t>Noteholder</t>
  </si>
  <si>
    <t>Issue Date</t>
  </si>
  <si>
    <t>Interest Rate</t>
  </si>
  <si>
    <t>Interest Period</t>
  </si>
  <si>
    <t xml:space="preserve">Principal </t>
  </si>
  <si>
    <t>Interest</t>
  </si>
  <si>
    <t>Principal + Interest</t>
  </si>
  <si>
    <t>Conversion Price</t>
  </si>
  <si>
    <t>Discount Rate</t>
  </si>
  <si>
    <t>Valuation Cap</t>
  </si>
  <si>
    <t>Key Variables</t>
  </si>
  <si>
    <t>Pre-(New) Money Valuation</t>
  </si>
  <si>
    <t>Pre-Note Conversion FD</t>
  </si>
  <si>
    <t>Option Pool (FD, 15% Post-Money)</t>
  </si>
  <si>
    <t>Pre-(New) Money FD</t>
  </si>
  <si>
    <t>Common/Preferred Stock</t>
  </si>
  <si>
    <t>Current Capitalization</t>
  </si>
  <si>
    <t>Pro Forma</t>
  </si>
  <si>
    <t>Note Conversion</t>
  </si>
  <si>
    <t>Series A New Money</t>
  </si>
  <si>
    <t xml:space="preserve">Fully Diluted </t>
  </si>
  <si>
    <t>% of 
Fully Diluted Shares</t>
  </si>
  <si>
    <t>Note Conversion Amount</t>
  </si>
  <si>
    <t>New Money</t>
  </si>
  <si>
    <t>Series A Preferred  
(New Money)</t>
  </si>
  <si>
    <t>Wire Amount</t>
  </si>
  <si>
    <t># of Series A Preferred</t>
  </si>
  <si>
    <t xml:space="preserve">% of Series A Preferred  </t>
  </si>
  <si>
    <t>% of Fully Diluted Shares</t>
  </si>
  <si>
    <t>New Investor</t>
  </si>
  <si>
    <t>2012 Equity Inventive Plan</t>
  </si>
  <si>
    <t>Available To be Increased</t>
  </si>
  <si>
    <t>TOTALS</t>
  </si>
  <si>
    <t>GRAND TOTALS:</t>
  </si>
  <si>
    <t xml:space="preserve"> </t>
  </si>
  <si>
    <t>Fully Diluted for Note Conversion</t>
  </si>
  <si>
    <t>Price Per Share with $2M Valuation Cap</t>
  </si>
  <si>
    <t>Price Per Share with $4M Valuation Cap</t>
  </si>
  <si>
    <t>Pre-money Valuation</t>
  </si>
  <si>
    <t>Total Shares</t>
  </si>
  <si>
    <t>Series A</t>
  </si>
  <si>
    <t>Series A-1 Shares</t>
  </si>
  <si>
    <t>Common Stock  
(Conversion)</t>
  </si>
  <si>
    <t>Series A Preferred  
(Conversion)</t>
  </si>
  <si>
    <t>Series A-1 Preferred  
(Conversion)</t>
  </si>
  <si>
    <t>New Common/Series A/A-1</t>
  </si>
  <si>
    <t>Current Option Available (FD)</t>
  </si>
  <si>
    <t>Option Pool Increase</t>
  </si>
  <si>
    <t>% of Post Money</t>
  </si>
  <si>
    <t>Post Money Val</t>
  </si>
  <si>
    <t>Post Money FD Shares</t>
  </si>
  <si>
    <t>Employee 1</t>
  </si>
  <si>
    <t>Employee 2</t>
  </si>
  <si>
    <t>Convertible Note</t>
  </si>
  <si>
    <t>SAFE</t>
  </si>
  <si>
    <t>TOTAL</t>
  </si>
  <si>
    <t>Founder</t>
    <phoneticPr fontId="39"/>
  </si>
  <si>
    <t>Noteholder 1</t>
    <phoneticPr fontId="39"/>
  </si>
  <si>
    <t>Noteholder 2</t>
    <phoneticPr fontId="39"/>
  </si>
  <si>
    <t>SAFE Holder 1</t>
    <phoneticPr fontId="39"/>
  </si>
  <si>
    <t>SAFE Holder 2</t>
    <phoneticPr fontId="39"/>
  </si>
  <si>
    <t>StartupGlobal Inc. - SERIES A PRO FORMA</t>
  </si>
  <si>
    <t>StartupGlobal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</si>
</sst>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_(* #,##0_);_(* \(#,##0\);_(* &quot;-&quot;??_);_(@_)"/>
    <numFmt numFmtId="177" formatCode="&quot;$&quot;#,##0.00"/>
    <numFmt numFmtId="178" formatCode="&quot;$&quot;#,##0.00000"/>
    <numFmt numFmtId="179" formatCode="#,###"/>
    <numFmt numFmtId="180" formatCode="&quot;$&quot;#,##0.000000_);[Red]\(&quot;$&quot;#,##0.000000\)"/>
    <numFmt numFmtId="181" formatCode="&quot;$&quot;#,##0.00000_);[Red]\(&quot;$&quot;#,##0.00000\)"/>
    <numFmt numFmtId="182" formatCode="&quot;$&quot;#,##0"/>
    <numFmt numFmtId="183" formatCode="_(&quot;$&quot;* #,##0.000_);_(&quot;$&quot;* \(#,##0.000\);_(&quot;$&quot;* &quot;-&quot;??_);_(@_)"/>
  </numFmts>
  <fonts count="40" x14ac:knownFonts="1">
    <font>
      <sz val="10"/>
      <color indexed="8"/>
      <name val="ARIAL"/>
      <charset val="1"/>
    </font>
    <font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8"/>
      <color theme="3"/>
      <name val="ＭＳ Ｐゴシック"/>
      <family val="2"/>
      <scheme val="maj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b/>
      <sz val="11"/>
      <color theme="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0"/>
      <name val="Tahoma"/>
    </font>
    <font>
      <b/>
      <sz val="10"/>
      <name val="Tahoma"/>
    </font>
    <font>
      <b/>
      <sz val="12"/>
      <name val="Arial"/>
      <family val="2"/>
    </font>
    <font>
      <b/>
      <sz val="10"/>
      <name val="Tahoma"/>
      <family val="2"/>
    </font>
    <font>
      <b/>
      <sz val="16"/>
      <color theme="1"/>
      <name val="ＭＳ Ｐゴシック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sz val="6"/>
      <name val="ＭＳ Ｐ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thin">
        <color auto="1"/>
      </bottom>
      <diagonal/>
    </border>
    <border>
      <left style="thin">
        <color rgb="FFFF0000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FF0000"/>
      </right>
      <top/>
      <bottom style="medium">
        <color indexed="64"/>
      </bottom>
      <diagonal/>
    </border>
    <border>
      <left style="thin">
        <color rgb="FFFF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/>
      <top style="medium">
        <color rgb="FF0000FF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FF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FF"/>
      </right>
      <top style="thin">
        <color indexed="64"/>
      </top>
      <bottom style="medium">
        <color indexed="64"/>
      </bottom>
      <diagonal/>
    </border>
    <border>
      <left style="medium">
        <color rgb="FF0000FF"/>
      </left>
      <right style="thin">
        <color auto="1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/>
      <bottom style="medium">
        <color rgb="FF0000FF"/>
      </bottom>
      <diagonal/>
    </border>
    <border>
      <left style="thin">
        <color auto="1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2">
    <xf numFmtId="0" fontId="0" fillId="0" borderId="0">
      <alignment vertical="top"/>
    </xf>
    <xf numFmtId="43" fontId="2" fillId="0" borderId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0" fontId="2" fillId="0" borderId="0">
      <alignment vertical="top"/>
    </xf>
    <xf numFmtId="0" fontId="7" fillId="0" borderId="0"/>
    <xf numFmtId="0" fontId="1" fillId="0" borderId="0"/>
    <xf numFmtId="0" fontId="4" fillId="0" borderId="0"/>
    <xf numFmtId="0" fontId="2" fillId="0" borderId="0">
      <alignment vertical="top"/>
    </xf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5" fillId="6" borderId="0" applyNumberFormat="0" applyBorder="0" applyAlignment="0" applyProtection="0"/>
    <xf numFmtId="0" fontId="19" fillId="9" borderId="21" applyNumberFormat="0" applyAlignment="0" applyProtection="0"/>
    <xf numFmtId="0" fontId="21" fillId="10" borderId="24" applyNumberFormat="0" applyAlignment="0" applyProtection="0"/>
    <xf numFmtId="0" fontId="2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7" fillId="8" borderId="21" applyNumberFormat="0" applyAlignment="0" applyProtection="0"/>
    <xf numFmtId="0" fontId="20" fillId="0" borderId="23" applyNumberFormat="0" applyFill="0" applyAlignment="0" applyProtection="0"/>
    <xf numFmtId="0" fontId="16" fillId="7" borderId="0" applyNumberFormat="0" applyBorder="0" applyAlignment="0" applyProtection="0"/>
    <xf numFmtId="0" fontId="1" fillId="11" borderId="25" applyNumberFormat="0" applyFont="0" applyAlignment="0" applyProtection="0"/>
    <xf numFmtId="0" fontId="18" fillId="9" borderId="22" applyNumberFormat="0" applyAlignment="0" applyProtection="0"/>
    <xf numFmtId="0" fontId="10" fillId="0" borderId="0" applyNumberFormat="0" applyFill="0" applyBorder="0" applyAlignment="0" applyProtection="0"/>
    <xf numFmtId="0" fontId="24" fillId="0" borderId="26" applyNumberFormat="0" applyFill="0" applyAlignment="0" applyProtection="0"/>
    <xf numFmtId="0" fontId="2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1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 applyAlignment="1"/>
    <xf numFmtId="0" fontId="6" fillId="0" borderId="0" xfId="0" applyFont="1">
      <alignment vertical="top"/>
    </xf>
    <xf numFmtId="176" fontId="2" fillId="0" borderId="0" xfId="0" applyNumberFormat="1" applyFont="1">
      <alignment vertical="top"/>
    </xf>
    <xf numFmtId="0" fontId="2" fillId="0" borderId="0" xfId="0" applyFont="1" applyFill="1">
      <alignment vertical="top"/>
    </xf>
    <xf numFmtId="10" fontId="2" fillId="0" borderId="0" xfId="2" applyNumberFormat="1" applyFont="1" applyAlignment="1">
      <alignment vertical="top"/>
    </xf>
    <xf numFmtId="10" fontId="2" fillId="0" borderId="0" xfId="2" applyNumberFormat="1" applyFont="1" applyFill="1" applyAlignment="1">
      <alignment vertical="top"/>
    </xf>
    <xf numFmtId="43" fontId="2" fillId="0" borderId="0" xfId="1" applyFont="1" applyFill="1">
      <alignment vertical="top"/>
    </xf>
    <xf numFmtId="43" fontId="2" fillId="0" borderId="0" xfId="0" applyNumberFormat="1" applyFont="1">
      <alignment vertical="top"/>
    </xf>
    <xf numFmtId="10" fontId="2" fillId="0" borderId="0" xfId="2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176" fontId="2" fillId="0" borderId="1" xfId="1" applyNumberFormat="1" applyFont="1" applyBorder="1">
      <alignment vertical="top"/>
    </xf>
    <xf numFmtId="10" fontId="2" fillId="0" borderId="1" xfId="2" applyNumberFormat="1" applyFont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76" fontId="2" fillId="0" borderId="0" xfId="0" applyNumberFormat="1" applyFont="1" applyFill="1" applyBorder="1">
      <alignment vertical="top"/>
    </xf>
    <xf numFmtId="10" fontId="2" fillId="0" borderId="0" xfId="2" applyNumberFormat="1" applyFont="1" applyFill="1" applyBorder="1" applyAlignment="1">
      <alignment vertical="top"/>
    </xf>
    <xf numFmtId="176" fontId="2" fillId="0" borderId="0" xfId="2" applyNumberFormat="1" applyFont="1" applyFill="1" applyBorder="1" applyAlignment="1">
      <alignment vertical="top"/>
    </xf>
    <xf numFmtId="0" fontId="9" fillId="0" borderId="0" xfId="0" applyFont="1">
      <alignment vertical="top"/>
    </xf>
    <xf numFmtId="176" fontId="4" fillId="0" borderId="1" xfId="2" applyNumberFormat="1" applyFont="1" applyFill="1" applyBorder="1" applyAlignment="1">
      <alignment horizontal="center" wrapText="1"/>
    </xf>
    <xf numFmtId="176" fontId="9" fillId="0" borderId="15" xfId="0" applyNumberFormat="1" applyFont="1" applyBorder="1">
      <alignment vertical="top"/>
    </xf>
    <xf numFmtId="10" fontId="9" fillId="0" borderId="15" xfId="2" applyNumberFormat="1" applyFont="1" applyBorder="1" applyAlignment="1">
      <alignment vertical="top"/>
    </xf>
    <xf numFmtId="176" fontId="9" fillId="0" borderId="15" xfId="2" applyNumberFormat="1" applyFont="1" applyBorder="1" applyAlignment="1">
      <alignment vertical="top"/>
    </xf>
    <xf numFmtId="176" fontId="8" fillId="0" borderId="8" xfId="1" applyNumberFormat="1" applyFont="1" applyBorder="1" applyAlignment="1"/>
    <xf numFmtId="176" fontId="2" fillId="0" borderId="4" xfId="1" applyNumberFormat="1" applyFont="1" applyBorder="1">
      <alignment vertical="top"/>
    </xf>
    <xf numFmtId="0" fontId="2" fillId="0" borderId="4" xfId="0" applyFont="1" applyBorder="1">
      <alignment vertical="top"/>
    </xf>
    <xf numFmtId="0" fontId="1" fillId="0" borderId="0" xfId="5"/>
    <xf numFmtId="10" fontId="1" fillId="0" borderId="0" xfId="5" applyNumberFormat="1"/>
    <xf numFmtId="0" fontId="4" fillId="0" borderId="1" xfId="5" applyNumberFormat="1" applyFont="1" applyFill="1" applyBorder="1" applyAlignment="1" applyProtection="1">
      <alignment horizontal="left" vertical="top" wrapText="1"/>
    </xf>
    <xf numFmtId="179" fontId="26" fillId="0" borderId="1" xfId="5" applyNumberFormat="1" applyFont="1" applyFill="1" applyBorder="1" applyAlignment="1" applyProtection="1">
      <alignment horizontal="right" vertical="top"/>
    </xf>
    <xf numFmtId="10" fontId="26" fillId="0" borderId="1" xfId="5" applyNumberFormat="1" applyFont="1" applyFill="1" applyBorder="1" applyAlignment="1" applyProtection="1">
      <alignment horizontal="right" vertical="top"/>
    </xf>
    <xf numFmtId="179" fontId="27" fillId="0" borderId="1" xfId="5" applyNumberFormat="1" applyFont="1" applyFill="1" applyBorder="1" applyAlignment="1" applyProtection="1">
      <alignment horizontal="right" vertical="top"/>
    </xf>
    <xf numFmtId="10" fontId="27" fillId="0" borderId="1" xfId="5" applyNumberFormat="1" applyFont="1" applyFill="1" applyBorder="1" applyAlignment="1" applyProtection="1">
      <alignment horizontal="right" vertical="top"/>
    </xf>
    <xf numFmtId="179" fontId="27" fillId="0" borderId="17" xfId="5" applyNumberFormat="1" applyFont="1" applyFill="1" applyBorder="1" applyAlignment="1" applyProtection="1">
      <alignment horizontal="right" vertical="top"/>
    </xf>
    <xf numFmtId="179" fontId="27" fillId="0" borderId="0" xfId="5" applyNumberFormat="1" applyFont="1" applyFill="1" applyBorder="1" applyAlignment="1" applyProtection="1">
      <alignment horizontal="right" vertical="top"/>
    </xf>
    <xf numFmtId="10" fontId="27" fillId="0" borderId="0" xfId="5" applyNumberFormat="1" applyFont="1" applyFill="1" applyBorder="1" applyAlignment="1" applyProtection="1">
      <alignment horizontal="right" vertical="top"/>
    </xf>
    <xf numFmtId="0" fontId="3" fillId="0" borderId="1" xfId="5" applyNumberFormat="1" applyFont="1" applyFill="1" applyBorder="1" applyAlignment="1" applyProtection="1">
      <alignment horizontal="right" wrapText="1"/>
    </xf>
    <xf numFmtId="179" fontId="24" fillId="0" borderId="1" xfId="5" applyNumberFormat="1" applyFont="1" applyBorder="1"/>
    <xf numFmtId="0" fontId="3" fillId="0" borderId="1" xfId="5" applyNumberFormat="1" applyFont="1" applyFill="1" applyBorder="1" applyAlignment="1" applyProtection="1">
      <alignment horizontal="right" vertical="top" wrapText="1"/>
    </xf>
    <xf numFmtId="179" fontId="29" fillId="0" borderId="1" xfId="5" applyNumberFormat="1" applyFont="1" applyFill="1" applyBorder="1" applyAlignment="1" applyProtection="1">
      <alignment horizontal="right" vertical="top"/>
    </xf>
    <xf numFmtId="10" fontId="4" fillId="0" borderId="1" xfId="2" applyNumberFormat="1" applyFont="1" applyFill="1" applyBorder="1" applyAlignment="1">
      <alignment horizontal="right" wrapText="1"/>
    </xf>
    <xf numFmtId="10" fontId="4" fillId="0" borderId="12" xfId="2" applyNumberFormat="1" applyFont="1" applyFill="1" applyBorder="1" applyAlignment="1">
      <alignment horizontal="right" wrapText="1"/>
    </xf>
    <xf numFmtId="0" fontId="3" fillId="3" borderId="1" xfId="5" applyNumberFormat="1" applyFont="1" applyFill="1" applyBorder="1" applyAlignment="1" applyProtection="1">
      <alignment horizontal="center" wrapText="1"/>
    </xf>
    <xf numFmtId="10" fontId="3" fillId="3" borderId="1" xfId="5" applyNumberFormat="1" applyFont="1" applyFill="1" applyBorder="1" applyAlignment="1" applyProtection="1">
      <alignment horizontal="center" wrapText="1"/>
    </xf>
    <xf numFmtId="0" fontId="28" fillId="3" borderId="1" xfId="5" applyNumberFormat="1" applyFont="1" applyFill="1" applyBorder="1" applyAlignment="1" applyProtection="1">
      <alignment horizontal="left" vertical="top" wrapText="1"/>
    </xf>
    <xf numFmtId="0" fontId="24" fillId="3" borderId="1" xfId="5" applyFont="1" applyFill="1" applyBorder="1"/>
    <xf numFmtId="0" fontId="3" fillId="2" borderId="30" xfId="0" applyFont="1" applyFill="1" applyBorder="1" applyAlignment="1">
      <alignment horizontal="center" wrapText="1"/>
    </xf>
    <xf numFmtId="10" fontId="3" fillId="2" borderId="31" xfId="2" applyNumberFormat="1" applyFont="1" applyFill="1" applyBorder="1" applyAlignment="1">
      <alignment horizontal="center" wrapText="1"/>
    </xf>
    <xf numFmtId="10" fontId="3" fillId="2" borderId="32" xfId="2" applyNumberFormat="1" applyFont="1" applyFill="1" applyBorder="1" applyAlignment="1">
      <alignment horizontal="center" wrapText="1"/>
    </xf>
    <xf numFmtId="176" fontId="6" fillId="3" borderId="10" xfId="0" applyNumberFormat="1" applyFont="1" applyFill="1" applyBorder="1">
      <alignment vertical="top"/>
    </xf>
    <xf numFmtId="10" fontId="6" fillId="3" borderId="6" xfId="2" applyNumberFormat="1" applyFont="1" applyFill="1" applyBorder="1" applyAlignment="1">
      <alignment vertical="top"/>
    </xf>
    <xf numFmtId="176" fontId="6" fillId="3" borderId="6" xfId="2" applyNumberFormat="1" applyFont="1" applyFill="1" applyBorder="1" applyAlignment="1">
      <alignment vertical="top"/>
    </xf>
    <xf numFmtId="10" fontId="6" fillId="3" borderId="13" xfId="2" applyNumberFormat="1" applyFont="1" applyFill="1" applyBorder="1" applyAlignment="1">
      <alignment vertical="top"/>
    </xf>
    <xf numFmtId="10" fontId="2" fillId="0" borderId="12" xfId="2" applyNumberFormat="1" applyFont="1" applyBorder="1" applyAlignment="1">
      <alignment vertical="top"/>
    </xf>
    <xf numFmtId="176" fontId="2" fillId="3" borderId="41" xfId="0" applyNumberFormat="1" applyFont="1" applyFill="1" applyBorder="1">
      <alignment vertical="top"/>
    </xf>
    <xf numFmtId="10" fontId="2" fillId="3" borderId="41" xfId="2" applyNumberFormat="1" applyFont="1" applyFill="1" applyBorder="1" applyAlignment="1">
      <alignment vertical="top"/>
    </xf>
    <xf numFmtId="176" fontId="2" fillId="3" borderId="41" xfId="2" applyNumberFormat="1" applyFont="1" applyFill="1" applyBorder="1" applyAlignment="1">
      <alignment vertical="top"/>
    </xf>
    <xf numFmtId="10" fontId="2" fillId="3" borderId="40" xfId="2" applyNumberFormat="1" applyFont="1" applyFill="1" applyBorder="1" applyAlignment="1">
      <alignment vertical="top"/>
    </xf>
    <xf numFmtId="0" fontId="4" fillId="0" borderId="0" xfId="6"/>
    <xf numFmtId="0" fontId="4" fillId="0" borderId="0" xfId="6" applyFont="1"/>
    <xf numFmtId="180" fontId="4" fillId="0" borderId="0" xfId="6" applyNumberFormat="1"/>
    <xf numFmtId="181" fontId="4" fillId="0" borderId="0" xfId="6" applyNumberFormat="1"/>
    <xf numFmtId="8" fontId="4" fillId="0" borderId="0" xfId="6" applyNumberFormat="1"/>
    <xf numFmtId="3" fontId="4" fillId="0" borderId="0" xfId="6" applyNumberFormat="1"/>
    <xf numFmtId="182" fontId="4" fillId="0" borderId="0" xfId="6" applyNumberFormat="1"/>
    <xf numFmtId="0" fontId="3" fillId="2" borderId="1" xfId="6" applyFont="1" applyFill="1" applyBorder="1" applyAlignment="1">
      <alignment horizontal="center" wrapText="1"/>
    </xf>
    <xf numFmtId="3" fontId="3" fillId="2" borderId="1" xfId="6" applyNumberFormat="1" applyFont="1" applyFill="1" applyBorder="1" applyAlignment="1">
      <alignment horizontal="center" wrapText="1"/>
    </xf>
    <xf numFmtId="0" fontId="30" fillId="0" borderId="0" xfId="5" applyFont="1" applyFill="1" applyAlignment="1">
      <alignment vertical="center"/>
    </xf>
    <xf numFmtId="0" fontId="3" fillId="0" borderId="27" xfId="5" applyNumberFormat="1" applyFont="1" applyFill="1" applyBorder="1" applyAlignment="1" applyProtection="1">
      <alignment horizontal="left" wrapText="1"/>
    </xf>
    <xf numFmtId="0" fontId="2" fillId="0" borderId="17" xfId="7" applyBorder="1" applyAlignment="1">
      <alignment vertical="top" wrapText="1"/>
    </xf>
    <xf numFmtId="14" fontId="4" fillId="0" borderId="17" xfId="6" applyNumberFormat="1" applyBorder="1"/>
    <xf numFmtId="9" fontId="4" fillId="0" borderId="17" xfId="6" applyNumberFormat="1" applyFont="1" applyBorder="1" applyAlignment="1">
      <alignment wrapText="1"/>
    </xf>
    <xf numFmtId="0" fontId="4" fillId="0" borderId="17" xfId="6" applyFont="1" applyBorder="1" applyAlignment="1">
      <alignment wrapText="1"/>
    </xf>
    <xf numFmtId="8" fontId="4" fillId="0" borderId="17" xfId="6" applyNumberFormat="1" applyBorder="1"/>
    <xf numFmtId="9" fontId="4" fillId="0" borderId="17" xfId="6" applyNumberFormat="1" applyBorder="1"/>
    <xf numFmtId="181" fontId="4" fillId="0" borderId="17" xfId="6" applyNumberFormat="1" applyBorder="1"/>
    <xf numFmtId="3" fontId="4" fillId="0" borderId="17" xfId="6" applyNumberFormat="1" applyBorder="1"/>
    <xf numFmtId="3" fontId="4" fillId="0" borderId="17" xfId="6" applyNumberFormat="1" applyFont="1" applyBorder="1" applyAlignment="1">
      <alignment wrapText="1"/>
    </xf>
    <xf numFmtId="8" fontId="4" fillId="0" borderId="66" xfId="6" applyNumberFormat="1" applyBorder="1"/>
    <xf numFmtId="3" fontId="4" fillId="0" borderId="66" xfId="6" applyNumberFormat="1" applyBorder="1"/>
    <xf numFmtId="0" fontId="9" fillId="0" borderId="0" xfId="6" applyFont="1"/>
    <xf numFmtId="14" fontId="9" fillId="0" borderId="0" xfId="6" applyNumberFormat="1" applyFont="1"/>
    <xf numFmtId="10" fontId="9" fillId="0" borderId="67" xfId="2" applyNumberFormat="1" applyFont="1" applyBorder="1" applyAlignment="1">
      <alignment vertical="top"/>
    </xf>
    <xf numFmtId="0" fontId="4" fillId="0" borderId="66" xfId="6" applyBorder="1"/>
    <xf numFmtId="0" fontId="2" fillId="0" borderId="68" xfId="7" applyBorder="1" applyAlignment="1">
      <alignment vertical="top" wrapText="1"/>
    </xf>
    <xf numFmtId="14" fontId="4" fillId="0" borderId="68" xfId="6" applyNumberFormat="1" applyBorder="1"/>
    <xf numFmtId="9" fontId="4" fillId="0" borderId="68" xfId="6" applyNumberFormat="1" applyFont="1" applyBorder="1" applyAlignment="1">
      <alignment wrapText="1"/>
    </xf>
    <xf numFmtId="0" fontId="4" fillId="0" borderId="68" xfId="6" applyFont="1" applyBorder="1" applyAlignment="1">
      <alignment wrapText="1"/>
    </xf>
    <xf numFmtId="8" fontId="4" fillId="0" borderId="68" xfId="6" applyNumberFormat="1" applyBorder="1"/>
    <xf numFmtId="9" fontId="4" fillId="0" borderId="68" xfId="6" applyNumberFormat="1" applyBorder="1"/>
    <xf numFmtId="181" fontId="4" fillId="0" borderId="68" xfId="6" applyNumberFormat="1" applyBorder="1"/>
    <xf numFmtId="3" fontId="4" fillId="0" borderId="68" xfId="6" applyNumberFormat="1" applyBorder="1"/>
    <xf numFmtId="3" fontId="4" fillId="0" borderId="68" xfId="6" applyNumberFormat="1" applyFont="1" applyBorder="1" applyAlignment="1">
      <alignment wrapText="1"/>
    </xf>
    <xf numFmtId="0" fontId="3" fillId="41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3" borderId="39" xfId="0" applyFont="1" applyFill="1" applyBorder="1" applyAlignment="1">
      <alignment horizontal="left" vertical="top"/>
    </xf>
    <xf numFmtId="0" fontId="2" fillId="3" borderId="40" xfId="0" applyFont="1" applyFill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3" fillId="2" borderId="36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left" wrapText="1"/>
    </xf>
    <xf numFmtId="0" fontId="8" fillId="0" borderId="3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6" fillId="3" borderId="34" xfId="0" applyFont="1" applyFill="1" applyBorder="1" applyAlignment="1">
      <alignment horizontal="left" vertical="top"/>
    </xf>
    <xf numFmtId="0" fontId="6" fillId="3" borderId="35" xfId="0" applyFont="1" applyFill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0" fillId="4" borderId="0" xfId="5" applyFont="1" applyFill="1" applyBorder="1" applyAlignment="1">
      <alignment horizontal="center" vertical="center"/>
    </xf>
    <xf numFmtId="0" fontId="30" fillId="4" borderId="0" xfId="5" applyFont="1" applyFill="1" applyAlignment="1">
      <alignment horizontal="center" vertical="center"/>
    </xf>
    <xf numFmtId="0" fontId="31" fillId="4" borderId="0" xfId="5" applyFont="1" applyFill="1" applyAlignment="1">
      <alignment horizontal="center" vertical="center"/>
    </xf>
    <xf numFmtId="0" fontId="32" fillId="0" borderId="0" xfId="5" applyFont="1"/>
    <xf numFmtId="0" fontId="28" fillId="0" borderId="36" xfId="5" applyNumberFormat="1" applyFont="1" applyFill="1" applyBorder="1" applyAlignment="1" applyProtection="1">
      <alignment horizontal="center" vertical="top" wrapText="1"/>
    </xf>
    <xf numFmtId="0" fontId="28" fillId="0" borderId="38" xfId="5" applyNumberFormat="1" applyFont="1" applyFill="1" applyBorder="1" applyAlignment="1" applyProtection="1">
      <alignment horizontal="center" vertical="top" wrapText="1"/>
    </xf>
    <xf numFmtId="10" fontId="32" fillId="0" borderId="0" xfId="5" applyNumberFormat="1" applyFont="1"/>
    <xf numFmtId="3" fontId="32" fillId="0" borderId="0" xfId="5" applyNumberFormat="1" applyFont="1"/>
    <xf numFmtId="0" fontId="4" fillId="0" borderId="8" xfId="5" applyNumberFormat="1" applyFont="1" applyFill="1" applyBorder="1" applyAlignment="1" applyProtection="1">
      <alignment horizontal="left" vertical="top" wrapText="1"/>
    </xf>
    <xf numFmtId="177" fontId="4" fillId="0" borderId="12" xfId="49" applyNumberFormat="1" applyFont="1" applyFill="1" applyBorder="1" applyAlignment="1" applyProtection="1">
      <alignment horizontal="right" vertical="top"/>
    </xf>
    <xf numFmtId="0" fontId="33" fillId="0" borderId="0" xfId="5" applyFont="1"/>
    <xf numFmtId="3" fontId="4" fillId="0" borderId="12" xfId="49" applyNumberFormat="1" applyFont="1" applyFill="1" applyBorder="1" applyAlignment="1" applyProtection="1">
      <alignment horizontal="right" vertical="top"/>
    </xf>
    <xf numFmtId="0" fontId="34" fillId="0" borderId="0" xfId="5" applyFont="1" applyAlignment="1">
      <alignment horizontal="center"/>
    </xf>
    <xf numFmtId="10" fontId="34" fillId="0" borderId="0" xfId="50" applyNumberFormat="1" applyFont="1" applyAlignment="1">
      <alignment horizontal="center"/>
    </xf>
    <xf numFmtId="3" fontId="33" fillId="0" borderId="0" xfId="5" applyNumberFormat="1" applyFont="1"/>
    <xf numFmtId="0" fontId="4" fillId="36" borderId="42" xfId="5" applyNumberFormat="1" applyFont="1" applyFill="1" applyBorder="1" applyAlignment="1" applyProtection="1">
      <alignment horizontal="left" vertical="top" wrapText="1"/>
    </xf>
    <xf numFmtId="178" fontId="4" fillId="36" borderId="43" xfId="49" applyNumberFormat="1" applyFont="1" applyFill="1" applyBorder="1" applyAlignment="1" applyProtection="1">
      <alignment horizontal="right" vertical="top"/>
    </xf>
    <xf numFmtId="0" fontId="32" fillId="0" borderId="0" xfId="5" applyNumberFormat="1" applyFont="1"/>
    <xf numFmtId="0" fontId="4" fillId="0" borderId="63" xfId="5" applyNumberFormat="1" applyFont="1" applyFill="1" applyBorder="1" applyAlignment="1" applyProtection="1">
      <alignment horizontal="left" vertical="top" wrapText="1"/>
    </xf>
    <xf numFmtId="3" fontId="4" fillId="0" borderId="64" xfId="49" applyNumberFormat="1" applyFont="1" applyFill="1" applyBorder="1" applyAlignment="1" applyProtection="1">
      <alignment horizontal="right" vertical="top"/>
    </xf>
    <xf numFmtId="177" fontId="34" fillId="0" borderId="0" xfId="5" applyNumberFormat="1" applyFont="1" applyAlignment="1">
      <alignment horizontal="center"/>
    </xf>
    <xf numFmtId="0" fontId="4" fillId="0" borderId="0" xfId="5" applyNumberFormat="1" applyFont="1" applyFill="1" applyBorder="1" applyAlignment="1" applyProtection="1">
      <alignment horizontal="left" vertical="top" wrapText="1"/>
    </xf>
    <xf numFmtId="183" fontId="4" fillId="0" borderId="0" xfId="49" applyNumberFormat="1" applyFont="1" applyFill="1" applyBorder="1" applyAlignment="1" applyProtection="1">
      <alignment horizontal="right" vertical="top"/>
    </xf>
    <xf numFmtId="0" fontId="32" fillId="0" borderId="0" xfId="5" applyFont="1" applyFill="1" applyBorder="1"/>
    <xf numFmtId="3" fontId="32" fillId="0" borderId="0" xfId="5" applyNumberFormat="1" applyFont="1" applyFill="1" applyBorder="1"/>
    <xf numFmtId="10" fontId="32" fillId="0" borderId="0" xfId="5" applyNumberFormat="1" applyFont="1" applyFill="1" applyBorder="1"/>
    <xf numFmtId="0" fontId="3" fillId="37" borderId="44" xfId="5" applyNumberFormat="1" applyFont="1" applyFill="1" applyBorder="1" applyAlignment="1" applyProtection="1">
      <alignment horizontal="left" vertical="top" wrapText="1"/>
    </xf>
    <xf numFmtId="44" fontId="4" fillId="37" borderId="45" xfId="49" applyFont="1" applyFill="1" applyBorder="1" applyAlignment="1" applyProtection="1">
      <alignment horizontal="right" vertical="top"/>
    </xf>
    <xf numFmtId="0" fontId="32" fillId="37" borderId="45" xfId="5" applyFont="1" applyFill="1" applyBorder="1"/>
    <xf numFmtId="10" fontId="32" fillId="37" borderId="45" xfId="5" applyNumberFormat="1" applyFont="1" applyFill="1" applyBorder="1"/>
    <xf numFmtId="3" fontId="32" fillId="37" borderId="45" xfId="5" applyNumberFormat="1" applyFont="1" applyFill="1" applyBorder="1"/>
    <xf numFmtId="10" fontId="32" fillId="37" borderId="46" xfId="5" applyNumberFormat="1" applyFont="1" applyFill="1" applyBorder="1"/>
    <xf numFmtId="0" fontId="3" fillId="38" borderId="47" xfId="5" applyNumberFormat="1" applyFont="1" applyFill="1" applyBorder="1" applyAlignment="1" applyProtection="1">
      <alignment horizontal="center" wrapText="1"/>
    </xf>
    <xf numFmtId="0" fontId="32" fillId="3" borderId="5" xfId="5" applyFont="1" applyFill="1" applyBorder="1" applyAlignment="1">
      <alignment horizontal="center" vertical="center"/>
    </xf>
    <xf numFmtId="0" fontId="32" fillId="3" borderId="0" xfId="5" applyFont="1" applyFill="1" applyBorder="1" applyAlignment="1">
      <alignment horizontal="center" vertical="center"/>
    </xf>
    <xf numFmtId="0" fontId="32" fillId="3" borderId="48" xfId="5" applyFont="1" applyFill="1" applyBorder="1" applyAlignment="1">
      <alignment horizontal="center" vertical="center"/>
    </xf>
    <xf numFmtId="0" fontId="35" fillId="39" borderId="0" xfId="5" applyFont="1" applyFill="1" applyBorder="1" applyAlignment="1">
      <alignment horizontal="center"/>
    </xf>
    <xf numFmtId="0" fontId="35" fillId="39" borderId="49" xfId="5" applyFont="1" applyFill="1" applyBorder="1" applyAlignment="1">
      <alignment horizontal="center"/>
    </xf>
    <xf numFmtId="0" fontId="32" fillId="3" borderId="27" xfId="5" applyFont="1" applyFill="1" applyBorder="1" applyAlignment="1">
      <alignment horizontal="center" vertical="center"/>
    </xf>
    <xf numFmtId="0" fontId="32" fillId="3" borderId="7" xfId="5" applyFont="1" applyFill="1" applyBorder="1" applyAlignment="1">
      <alignment horizontal="center" vertical="center"/>
    </xf>
    <xf numFmtId="0" fontId="32" fillId="3" borderId="50" xfId="5" applyFont="1" applyFill="1" applyBorder="1" applyAlignment="1">
      <alignment horizontal="center" vertical="center"/>
    </xf>
    <xf numFmtId="0" fontId="32" fillId="39" borderId="2" xfId="5" applyFont="1" applyFill="1" applyBorder="1" applyAlignment="1">
      <alignment horizontal="center" vertical="center"/>
    </xf>
    <xf numFmtId="0" fontId="32" fillId="39" borderId="3" xfId="5" applyFont="1" applyFill="1" applyBorder="1" applyAlignment="1">
      <alignment horizontal="center" vertical="center"/>
    </xf>
    <xf numFmtId="0" fontId="32" fillId="39" borderId="4" xfId="5" applyFont="1" applyFill="1" applyBorder="1" applyAlignment="1">
      <alignment horizontal="center" vertical="center"/>
    </xf>
    <xf numFmtId="0" fontId="32" fillId="39" borderId="65" xfId="5" applyFont="1" applyFill="1" applyBorder="1" applyAlignment="1">
      <alignment horizontal="center" vertical="center"/>
    </xf>
    <xf numFmtId="0" fontId="3" fillId="38" borderId="51" xfId="5" applyNumberFormat="1" applyFont="1" applyFill="1" applyBorder="1" applyAlignment="1" applyProtection="1">
      <alignment horizontal="center" wrapText="1"/>
    </xf>
    <xf numFmtId="177" fontId="3" fillId="39" borderId="1" xfId="5" applyNumberFormat="1" applyFont="1" applyFill="1" applyBorder="1" applyAlignment="1" applyProtection="1">
      <alignment horizontal="center" wrapText="1"/>
    </xf>
    <xf numFmtId="0" fontId="3" fillId="39" borderId="1" xfId="5" applyNumberFormat="1" applyFont="1" applyFill="1" applyBorder="1" applyAlignment="1" applyProtection="1">
      <alignment horizontal="center" wrapText="1"/>
    </xf>
    <xf numFmtId="10" fontId="3" fillId="39" borderId="1" xfId="5" applyNumberFormat="1" applyFont="1" applyFill="1" applyBorder="1" applyAlignment="1" applyProtection="1">
      <alignment horizontal="center" wrapText="1"/>
    </xf>
    <xf numFmtId="3" fontId="3" fillId="39" borderId="1" xfId="5" applyNumberFormat="1" applyFont="1" applyFill="1" applyBorder="1" applyAlignment="1" applyProtection="1">
      <alignment horizontal="center" wrapText="1"/>
    </xf>
    <xf numFmtId="10" fontId="3" fillId="39" borderId="52" xfId="5" applyNumberFormat="1" applyFont="1" applyFill="1" applyBorder="1" applyAlignment="1" applyProtection="1">
      <alignment horizontal="center" wrapText="1"/>
    </xf>
    <xf numFmtId="0" fontId="4" fillId="0" borderId="53" xfId="5" applyNumberFormat="1" applyFont="1" applyFill="1" applyBorder="1" applyAlignment="1" applyProtection="1">
      <alignment horizontal="left" vertical="top" wrapText="1"/>
    </xf>
    <xf numFmtId="179" fontId="4" fillId="0" borderId="1" xfId="5" applyNumberFormat="1" applyFont="1" applyFill="1" applyBorder="1" applyAlignment="1" applyProtection="1">
      <alignment horizontal="right" vertical="top"/>
    </xf>
    <xf numFmtId="10" fontId="4" fillId="0" borderId="1" xfId="50" applyNumberFormat="1" applyFont="1" applyFill="1" applyBorder="1" applyAlignment="1" applyProtection="1">
      <alignment horizontal="right" vertical="top"/>
    </xf>
    <xf numFmtId="177" fontId="4" fillId="0" borderId="1" xfId="51" applyNumberFormat="1" applyFont="1" applyFill="1" applyBorder="1" applyAlignment="1" applyProtection="1">
      <alignment horizontal="right" vertical="top"/>
    </xf>
    <xf numFmtId="176" fontId="4" fillId="0" borderId="1" xfId="51" applyNumberFormat="1" applyFont="1" applyFill="1" applyBorder="1" applyAlignment="1" applyProtection="1">
      <alignment horizontal="right" vertical="top"/>
    </xf>
    <xf numFmtId="177" fontId="4" fillId="0" borderId="1" xfId="50" applyNumberFormat="1" applyFont="1" applyFill="1" applyBorder="1" applyAlignment="1" applyProtection="1">
      <alignment horizontal="right" vertical="top"/>
    </xf>
    <xf numFmtId="3" fontId="4" fillId="0" borderId="1" xfId="51" applyNumberFormat="1" applyFont="1" applyFill="1" applyBorder="1" applyAlignment="1" applyProtection="1">
      <alignment horizontal="right" vertical="top"/>
    </xf>
    <xf numFmtId="10" fontId="2" fillId="0" borderId="1" xfId="50" applyNumberFormat="1" applyFont="1" applyBorder="1"/>
    <xf numFmtId="176" fontId="32" fillId="0" borderId="1" xfId="5" applyNumberFormat="1" applyFont="1" applyBorder="1"/>
    <xf numFmtId="10" fontId="2" fillId="0" borderId="52" xfId="50" applyNumberFormat="1" applyFont="1" applyBorder="1"/>
    <xf numFmtId="179" fontId="32" fillId="0" borderId="0" xfId="5" applyNumberFormat="1" applyFont="1"/>
    <xf numFmtId="179" fontId="36" fillId="0" borderId="1" xfId="5" applyNumberFormat="1" applyFont="1" applyFill="1" applyBorder="1" applyAlignment="1" applyProtection="1">
      <alignment horizontal="right" vertical="top"/>
    </xf>
    <xf numFmtId="0" fontId="4" fillId="40" borderId="54" xfId="5" applyNumberFormat="1" applyFont="1" applyFill="1" applyBorder="1" applyAlignment="1" applyProtection="1">
      <alignment horizontal="left" vertical="top" wrapText="1"/>
    </xf>
    <xf numFmtId="179" fontId="4" fillId="40" borderId="55" xfId="5" applyNumberFormat="1" applyFont="1" applyFill="1" applyBorder="1" applyAlignment="1" applyProtection="1">
      <alignment horizontal="right" vertical="top"/>
    </xf>
    <xf numFmtId="10" fontId="4" fillId="40" borderId="55" xfId="50" applyNumberFormat="1" applyFont="1" applyFill="1" applyBorder="1" applyAlignment="1" applyProtection="1">
      <alignment horizontal="right" vertical="top"/>
    </xf>
    <xf numFmtId="177" fontId="4" fillId="40" borderId="55" xfId="51" applyNumberFormat="1" applyFont="1" applyFill="1" applyBorder="1" applyAlignment="1" applyProtection="1">
      <alignment horizontal="right" vertical="top"/>
    </xf>
    <xf numFmtId="3" fontId="4" fillId="40" borderId="55" xfId="51" applyNumberFormat="1" applyFont="1" applyFill="1" applyBorder="1" applyAlignment="1" applyProtection="1">
      <alignment horizontal="right" vertical="top"/>
    </xf>
    <xf numFmtId="176" fontId="4" fillId="40" borderId="55" xfId="51" applyNumberFormat="1" applyFont="1" applyFill="1" applyBorder="1" applyAlignment="1" applyProtection="1">
      <alignment horizontal="right" vertical="top"/>
    </xf>
    <xf numFmtId="177" fontId="4" fillId="40" borderId="55" xfId="50" applyNumberFormat="1" applyFont="1" applyFill="1" applyBorder="1" applyAlignment="1" applyProtection="1">
      <alignment horizontal="right" vertical="top"/>
    </xf>
    <xf numFmtId="10" fontId="2" fillId="40" borderId="55" xfId="50" applyNumberFormat="1" applyFont="1" applyFill="1" applyBorder="1"/>
    <xf numFmtId="176" fontId="32" fillId="40" borderId="55" xfId="5" applyNumberFormat="1" applyFont="1" applyFill="1" applyBorder="1"/>
    <xf numFmtId="10" fontId="2" fillId="40" borderId="56" xfId="50" applyNumberFormat="1" applyFont="1" applyFill="1" applyBorder="1"/>
    <xf numFmtId="179" fontId="32" fillId="0" borderId="0" xfId="5" applyNumberFormat="1" applyFont="1" applyFill="1"/>
    <xf numFmtId="0" fontId="32" fillId="0" borderId="0" xfId="5" applyFont="1" applyFill="1"/>
    <xf numFmtId="179" fontId="3" fillId="0" borderId="57" xfId="5" applyNumberFormat="1" applyFont="1" applyFill="1" applyBorder="1" applyAlignment="1" applyProtection="1">
      <alignment horizontal="right" vertical="top"/>
    </xf>
    <xf numFmtId="179" fontId="3" fillId="0" borderId="58" xfId="5" applyNumberFormat="1" applyFont="1" applyFill="1" applyBorder="1" applyAlignment="1" applyProtection="1">
      <alignment horizontal="right" vertical="top"/>
    </xf>
    <xf numFmtId="10" fontId="3" fillId="0" borderId="58" xfId="50" applyNumberFormat="1" applyFont="1" applyFill="1" applyBorder="1" applyAlignment="1" applyProtection="1">
      <alignment horizontal="right" vertical="top"/>
    </xf>
    <xf numFmtId="177" fontId="3" fillId="0" borderId="58" xfId="50" applyNumberFormat="1" applyFont="1" applyFill="1" applyBorder="1" applyAlignment="1" applyProtection="1">
      <alignment horizontal="right" vertical="top"/>
    </xf>
    <xf numFmtId="176" fontId="3" fillId="0" borderId="58" xfId="51" applyNumberFormat="1" applyFont="1" applyFill="1" applyBorder="1" applyAlignment="1" applyProtection="1">
      <alignment horizontal="right" vertical="top"/>
    </xf>
    <xf numFmtId="176" fontId="3" fillId="0" borderId="58" xfId="50" applyNumberFormat="1" applyFont="1" applyFill="1" applyBorder="1" applyAlignment="1" applyProtection="1">
      <alignment horizontal="right" vertical="top"/>
    </xf>
    <xf numFmtId="10" fontId="37" fillId="0" borderId="58" xfId="5" applyNumberFormat="1" applyFont="1" applyBorder="1"/>
    <xf numFmtId="176" fontId="37" fillId="0" borderId="58" xfId="5" applyNumberFormat="1" applyFont="1" applyBorder="1"/>
    <xf numFmtId="10" fontId="37" fillId="0" borderId="59" xfId="50" applyNumberFormat="1" applyFont="1" applyBorder="1"/>
    <xf numFmtId="179" fontId="3" fillId="0" borderId="0" xfId="5" applyNumberFormat="1" applyFont="1" applyFill="1" applyBorder="1" applyAlignment="1" applyProtection="1">
      <alignment horizontal="right" vertical="top"/>
    </xf>
    <xf numFmtId="10" fontId="3" fillId="0" borderId="48" xfId="50" applyNumberFormat="1" applyFont="1" applyFill="1" applyBorder="1" applyAlignment="1" applyProtection="1">
      <alignment horizontal="right" vertical="top"/>
    </xf>
    <xf numFmtId="177" fontId="3" fillId="0" borderId="0" xfId="50" applyNumberFormat="1" applyFont="1" applyFill="1" applyBorder="1" applyAlignment="1" applyProtection="1">
      <alignment horizontal="right" vertical="top"/>
    </xf>
    <xf numFmtId="176" fontId="3" fillId="0" borderId="0" xfId="51" applyNumberFormat="1" applyFont="1" applyFill="1" applyBorder="1" applyAlignment="1" applyProtection="1">
      <alignment horizontal="right" vertical="top"/>
    </xf>
    <xf numFmtId="176" fontId="3" fillId="0" borderId="48" xfId="51" applyNumberFormat="1" applyFont="1" applyFill="1" applyBorder="1" applyAlignment="1" applyProtection="1">
      <alignment horizontal="right" vertical="top"/>
    </xf>
    <xf numFmtId="176" fontId="3" fillId="0" borderId="0" xfId="50" applyNumberFormat="1" applyFont="1" applyFill="1" applyBorder="1" applyAlignment="1" applyProtection="1">
      <alignment horizontal="right" vertical="top"/>
    </xf>
    <xf numFmtId="10" fontId="37" fillId="0" borderId="0" xfId="5" applyNumberFormat="1" applyFont="1" applyBorder="1"/>
    <xf numFmtId="176" fontId="37" fillId="0" borderId="0" xfId="5" applyNumberFormat="1" applyFont="1" applyBorder="1"/>
    <xf numFmtId="10" fontId="37" fillId="0" borderId="0" xfId="50" applyNumberFormat="1" applyFont="1" applyBorder="1"/>
    <xf numFmtId="179" fontId="3" fillId="37" borderId="44" xfId="5" applyNumberFormat="1" applyFont="1" applyFill="1" applyBorder="1" applyAlignment="1" applyProtection="1">
      <alignment horizontal="left" vertical="top"/>
    </xf>
    <xf numFmtId="2" fontId="3" fillId="37" borderId="45" xfId="5" applyNumberFormat="1" applyFont="1" applyFill="1" applyBorder="1" applyAlignment="1" applyProtection="1">
      <alignment horizontal="right" vertical="top"/>
    </xf>
    <xf numFmtId="179" fontId="3" fillId="37" borderId="45" xfId="5" applyNumberFormat="1" applyFont="1" applyFill="1" applyBorder="1" applyAlignment="1" applyProtection="1">
      <alignment horizontal="right" vertical="top"/>
    </xf>
    <xf numFmtId="10" fontId="3" fillId="37" borderId="45" xfId="50" applyNumberFormat="1" applyFont="1" applyFill="1" applyBorder="1" applyAlignment="1" applyProtection="1">
      <alignment horizontal="right" vertical="top"/>
    </xf>
    <xf numFmtId="2" fontId="3" fillId="37" borderId="45" xfId="50" applyNumberFormat="1" applyFont="1" applyFill="1" applyBorder="1" applyAlignment="1" applyProtection="1">
      <alignment horizontal="right" vertical="top"/>
    </xf>
    <xf numFmtId="176" fontId="3" fillId="37" borderId="45" xfId="50" applyNumberFormat="1" applyFont="1" applyFill="1" applyBorder="1" applyAlignment="1" applyProtection="1">
      <alignment horizontal="right" vertical="top"/>
    </xf>
    <xf numFmtId="3" fontId="3" fillId="37" borderId="45" xfId="50" applyNumberFormat="1" applyFont="1" applyFill="1" applyBorder="1" applyAlignment="1" applyProtection="1">
      <alignment horizontal="right" vertical="top"/>
    </xf>
    <xf numFmtId="10" fontId="37" fillId="37" borderId="45" xfId="5" applyNumberFormat="1" applyFont="1" applyFill="1" applyBorder="1"/>
    <xf numFmtId="176" fontId="37" fillId="37" borderId="45" xfId="5" applyNumberFormat="1" applyFont="1" applyFill="1" applyBorder="1"/>
    <xf numFmtId="10" fontId="37" fillId="37" borderId="46" xfId="50" applyNumberFormat="1" applyFont="1" applyFill="1" applyBorder="1"/>
    <xf numFmtId="179" fontId="38" fillId="0" borderId="53" xfId="5" applyNumberFormat="1" applyFont="1" applyFill="1" applyBorder="1" applyAlignment="1" applyProtection="1">
      <alignment horizontal="center" vertical="top"/>
    </xf>
    <xf numFmtId="43" fontId="4" fillId="0" borderId="1" xfId="51" applyFont="1" applyFill="1" applyBorder="1" applyAlignment="1" applyProtection="1">
      <alignment horizontal="right" vertical="top"/>
    </xf>
    <xf numFmtId="3" fontId="4" fillId="0" borderId="1" xfId="50" applyNumberFormat="1" applyFont="1" applyFill="1" applyBorder="1" applyAlignment="1" applyProtection="1">
      <alignment horizontal="right" vertical="top"/>
    </xf>
    <xf numFmtId="176" fontId="4" fillId="0" borderId="1" xfId="50" applyNumberFormat="1" applyFont="1" applyFill="1" applyBorder="1" applyAlignment="1" applyProtection="1">
      <alignment horizontal="right" vertical="top"/>
    </xf>
    <xf numFmtId="10" fontId="32" fillId="0" borderId="1" xfId="5" applyNumberFormat="1" applyFont="1" applyBorder="1"/>
    <xf numFmtId="3" fontId="4" fillId="0" borderId="1" xfId="5" applyNumberFormat="1" applyFont="1" applyFill="1" applyBorder="1" applyAlignment="1" applyProtection="1">
      <alignment horizontal="right" vertical="top"/>
    </xf>
    <xf numFmtId="179" fontId="38" fillId="0" borderId="54" xfId="5" applyNumberFormat="1" applyFont="1" applyFill="1" applyBorder="1" applyAlignment="1" applyProtection="1">
      <alignment horizontal="center" vertical="top"/>
    </xf>
    <xf numFmtId="179" fontId="4" fillId="0" borderId="55" xfId="5" applyNumberFormat="1" applyFont="1" applyFill="1" applyBorder="1" applyAlignment="1" applyProtection="1">
      <alignment horizontal="right" vertical="top"/>
    </xf>
    <xf numFmtId="3" fontId="4" fillId="0" borderId="55" xfId="5" applyNumberFormat="1" applyFont="1" applyFill="1" applyBorder="1" applyAlignment="1" applyProtection="1">
      <alignment horizontal="right" vertical="top"/>
    </xf>
    <xf numFmtId="10" fontId="4" fillId="0" borderId="55" xfId="50" applyNumberFormat="1" applyFont="1" applyFill="1" applyBorder="1" applyAlignment="1" applyProtection="1">
      <alignment horizontal="right" vertical="top"/>
    </xf>
    <xf numFmtId="3" fontId="4" fillId="0" borderId="55" xfId="51" applyNumberFormat="1" applyFont="1" applyFill="1" applyBorder="1" applyAlignment="1" applyProtection="1">
      <alignment horizontal="right" vertical="top"/>
    </xf>
    <xf numFmtId="176" fontId="4" fillId="0" borderId="55" xfId="50" applyNumberFormat="1" applyFont="1" applyFill="1" applyBorder="1" applyAlignment="1" applyProtection="1">
      <alignment horizontal="right" vertical="top"/>
    </xf>
    <xf numFmtId="3" fontId="4" fillId="0" borderId="55" xfId="50" applyNumberFormat="1" applyFont="1" applyFill="1" applyBorder="1" applyAlignment="1" applyProtection="1">
      <alignment horizontal="right" vertical="top"/>
    </xf>
    <xf numFmtId="10" fontId="32" fillId="0" borderId="55" xfId="5" applyNumberFormat="1" applyFont="1" applyBorder="1"/>
    <xf numFmtId="176" fontId="32" fillId="0" borderId="55" xfId="5" applyNumberFormat="1" applyFont="1" applyBorder="1"/>
    <xf numFmtId="10" fontId="2" fillId="0" borderId="56" xfId="50" applyNumberFormat="1" applyFont="1" applyBorder="1"/>
    <xf numFmtId="3" fontId="3" fillId="0" borderId="58" xfId="5" applyNumberFormat="1" applyFont="1" applyFill="1" applyBorder="1" applyAlignment="1" applyProtection="1">
      <alignment horizontal="right" vertical="top"/>
    </xf>
    <xf numFmtId="3" fontId="3" fillId="0" borderId="58" xfId="51" applyNumberFormat="1" applyFont="1" applyFill="1" applyBorder="1" applyAlignment="1" applyProtection="1">
      <alignment horizontal="right" vertical="top"/>
    </xf>
    <xf numFmtId="3" fontId="3" fillId="0" borderId="58" xfId="50" applyNumberFormat="1" applyFont="1" applyFill="1" applyBorder="1" applyAlignment="1" applyProtection="1">
      <alignment horizontal="right" vertical="top"/>
    </xf>
    <xf numFmtId="179" fontId="38" fillId="0" borderId="0" xfId="5" applyNumberFormat="1" applyFont="1" applyFill="1" applyBorder="1" applyAlignment="1" applyProtection="1">
      <alignment horizontal="center" vertical="top"/>
    </xf>
    <xf numFmtId="179" fontId="4" fillId="0" borderId="0" xfId="5" applyNumberFormat="1" applyFont="1" applyFill="1" applyBorder="1" applyAlignment="1" applyProtection="1">
      <alignment horizontal="right" vertical="top"/>
    </xf>
    <xf numFmtId="3" fontId="4" fillId="0" borderId="0" xfId="5" applyNumberFormat="1" applyFont="1" applyFill="1" applyBorder="1" applyAlignment="1" applyProtection="1">
      <alignment horizontal="right" vertical="top"/>
    </xf>
    <xf numFmtId="10" fontId="4" fillId="0" borderId="0" xfId="50" applyNumberFormat="1" applyFont="1" applyFill="1" applyBorder="1" applyAlignment="1" applyProtection="1">
      <alignment horizontal="right" vertical="top"/>
    </xf>
    <xf numFmtId="3" fontId="4" fillId="0" borderId="0" xfId="51" applyNumberFormat="1" applyFont="1" applyFill="1" applyBorder="1" applyAlignment="1" applyProtection="1">
      <alignment horizontal="right" vertical="top"/>
    </xf>
    <xf numFmtId="176" fontId="4" fillId="0" borderId="0" xfId="50" applyNumberFormat="1" applyFont="1" applyFill="1" applyBorder="1" applyAlignment="1" applyProtection="1">
      <alignment horizontal="right" vertical="top"/>
    </xf>
    <xf numFmtId="3" fontId="4" fillId="0" borderId="0" xfId="50" applyNumberFormat="1" applyFont="1" applyFill="1" applyBorder="1" applyAlignment="1" applyProtection="1">
      <alignment horizontal="right" vertical="top"/>
    </xf>
    <xf numFmtId="10" fontId="32" fillId="0" borderId="0" xfId="5" applyNumberFormat="1" applyFont="1" applyBorder="1"/>
    <xf numFmtId="176" fontId="32" fillId="0" borderId="0" xfId="5" applyNumberFormat="1" applyFont="1" applyBorder="1"/>
    <xf numFmtId="10" fontId="2" fillId="0" borderId="0" xfId="50" applyNumberFormat="1" applyFont="1" applyBorder="1"/>
    <xf numFmtId="179" fontId="3" fillId="0" borderId="60" xfId="5" applyNumberFormat="1" applyFont="1" applyFill="1" applyBorder="1" applyAlignment="1" applyProtection="1">
      <alignment horizontal="left" vertical="top"/>
    </xf>
    <xf numFmtId="179" fontId="3" fillId="0" borderId="61" xfId="5" applyNumberFormat="1" applyFont="1" applyFill="1" applyBorder="1" applyAlignment="1" applyProtection="1">
      <alignment horizontal="right" vertical="top"/>
    </xf>
    <xf numFmtId="10" fontId="3" fillId="0" borderId="61" xfId="50" applyNumberFormat="1" applyFont="1" applyFill="1" applyBorder="1" applyAlignment="1" applyProtection="1">
      <alignment horizontal="right" vertical="top"/>
    </xf>
    <xf numFmtId="176" fontId="3" fillId="0" borderId="61" xfId="51" applyNumberFormat="1" applyFont="1" applyFill="1" applyBorder="1" applyAlignment="1" applyProtection="1">
      <alignment horizontal="right" vertical="top"/>
    </xf>
    <xf numFmtId="176" fontId="3" fillId="0" borderId="61" xfId="50" applyNumberFormat="1" applyFont="1" applyFill="1" applyBorder="1" applyAlignment="1" applyProtection="1">
      <alignment horizontal="right" vertical="top"/>
    </xf>
    <xf numFmtId="3" fontId="3" fillId="0" borderId="61" xfId="50" applyNumberFormat="1" applyFont="1" applyFill="1" applyBorder="1" applyAlignment="1" applyProtection="1">
      <alignment horizontal="right" vertical="top"/>
    </xf>
    <xf numFmtId="10" fontId="37" fillId="0" borderId="61" xfId="5" applyNumberFormat="1" applyFont="1" applyBorder="1"/>
    <xf numFmtId="176" fontId="37" fillId="0" borderId="61" xfId="5" applyNumberFormat="1" applyFont="1" applyBorder="1"/>
    <xf numFmtId="10" fontId="37" fillId="0" borderId="62" xfId="50" applyNumberFormat="1" applyFont="1" applyBorder="1"/>
    <xf numFmtId="179" fontId="36" fillId="0" borderId="0" xfId="5" applyNumberFormat="1" applyFont="1" applyFill="1" applyBorder="1" applyAlignment="1" applyProtection="1">
      <alignment horizontal="right" vertical="top"/>
    </xf>
    <xf numFmtId="10" fontId="3" fillId="0" borderId="0" xfId="50" applyNumberFormat="1" applyFont="1" applyFill="1" applyBorder="1" applyAlignment="1" applyProtection="1">
      <alignment horizontal="right" vertical="top"/>
    </xf>
    <xf numFmtId="3" fontId="3" fillId="0" borderId="0" xfId="50" applyNumberFormat="1" applyFont="1" applyFill="1" applyBorder="1" applyAlignment="1" applyProtection="1">
      <alignment horizontal="right" vertical="top"/>
    </xf>
    <xf numFmtId="0" fontId="28" fillId="0" borderId="0" xfId="5" applyNumberFormat="1" applyFont="1" applyFill="1" applyBorder="1" applyAlignment="1" applyProtection="1">
      <alignment horizontal="center" vertical="top" wrapText="1"/>
    </xf>
    <xf numFmtId="0" fontId="32" fillId="0" borderId="0" xfId="5" applyFont="1" applyBorder="1"/>
    <xf numFmtId="0" fontId="3" fillId="0" borderId="0" xfId="5" applyNumberFormat="1" applyFont="1" applyFill="1" applyBorder="1" applyAlignment="1" applyProtection="1">
      <alignment horizontal="center" wrapText="1"/>
    </xf>
    <xf numFmtId="0" fontId="28" fillId="0" borderId="0" xfId="5" applyNumberFormat="1" applyFont="1" applyFill="1" applyBorder="1" applyAlignment="1" applyProtection="1">
      <alignment horizontal="center" vertical="top" wrapText="1"/>
    </xf>
    <xf numFmtId="176" fontId="4" fillId="0" borderId="0" xfId="51" applyNumberFormat="1" applyFont="1" applyFill="1" applyBorder="1" applyAlignment="1" applyProtection="1">
      <alignment horizontal="left" vertical="top" wrapText="1"/>
    </xf>
    <xf numFmtId="176" fontId="32" fillId="0" borderId="0" xfId="5" applyNumberFormat="1" applyFont="1"/>
  </cellXfs>
  <cellStyles count="52">
    <cellStyle name="20% - Accent1 2" xfId="8" xr:uid="{00000000-0005-0000-0000-000000000000}"/>
    <cellStyle name="20% - Accent2 2" xfId="9" xr:uid="{00000000-0005-0000-0000-000001000000}"/>
    <cellStyle name="20% - Accent3 2" xfId="10" xr:uid="{00000000-0005-0000-0000-000002000000}"/>
    <cellStyle name="20% - Accent4 2" xfId="11" xr:uid="{00000000-0005-0000-0000-000003000000}"/>
    <cellStyle name="20% - Accent5 2" xfId="12" xr:uid="{00000000-0005-0000-0000-000004000000}"/>
    <cellStyle name="20% - Accent6 2" xfId="13" xr:uid="{00000000-0005-0000-0000-000005000000}"/>
    <cellStyle name="40% - Accent1 2" xfId="14" xr:uid="{00000000-0005-0000-0000-000006000000}"/>
    <cellStyle name="40% - Accent2 2" xfId="15" xr:uid="{00000000-0005-0000-0000-000007000000}"/>
    <cellStyle name="40% - Accent3 2" xfId="16" xr:uid="{00000000-0005-0000-0000-000008000000}"/>
    <cellStyle name="40% - Accent4 2" xfId="17" xr:uid="{00000000-0005-0000-0000-000009000000}"/>
    <cellStyle name="40% - Accent5 2" xfId="18" xr:uid="{00000000-0005-0000-0000-00000A000000}"/>
    <cellStyle name="40% - Accent6 2" xfId="19" xr:uid="{00000000-0005-0000-0000-00000B000000}"/>
    <cellStyle name="60% - Accent1 2" xfId="20" xr:uid="{00000000-0005-0000-0000-00000C000000}"/>
    <cellStyle name="60% - Accent2 2" xfId="21" xr:uid="{00000000-0005-0000-0000-00000D000000}"/>
    <cellStyle name="60% - Accent3 2" xfId="22" xr:uid="{00000000-0005-0000-0000-00000E000000}"/>
    <cellStyle name="60% - Accent4 2" xfId="23" xr:uid="{00000000-0005-0000-0000-00000F000000}"/>
    <cellStyle name="60% - Accent5 2" xfId="24" xr:uid="{00000000-0005-0000-0000-000010000000}"/>
    <cellStyle name="60% - Accent6 2" xfId="25" xr:uid="{00000000-0005-0000-0000-000011000000}"/>
    <cellStyle name="Accent1 2" xfId="26" xr:uid="{00000000-0005-0000-0000-000012000000}"/>
    <cellStyle name="Accent2 2" xfId="27" xr:uid="{00000000-0005-0000-0000-000013000000}"/>
    <cellStyle name="Accent3 2" xfId="28" xr:uid="{00000000-0005-0000-0000-000014000000}"/>
    <cellStyle name="Accent4 2" xfId="29" xr:uid="{00000000-0005-0000-0000-000015000000}"/>
    <cellStyle name="Accent5 2" xfId="30" xr:uid="{00000000-0005-0000-0000-000016000000}"/>
    <cellStyle name="Accent6 2" xfId="31" xr:uid="{00000000-0005-0000-0000-000017000000}"/>
    <cellStyle name="Bad 2" xfId="32" xr:uid="{00000000-0005-0000-0000-000018000000}"/>
    <cellStyle name="Calculation 2" xfId="33" xr:uid="{00000000-0005-0000-0000-000019000000}"/>
    <cellStyle name="Check Cell 2" xfId="34" xr:uid="{00000000-0005-0000-0000-00001A000000}"/>
    <cellStyle name="Comma" xfId="1" builtinId="3"/>
    <cellStyle name="Comma 2" xfId="51" xr:uid="{00000000-0005-0000-0000-00001C000000}"/>
    <cellStyle name="Currency 2" xfId="49" xr:uid="{00000000-0005-0000-0000-00001D000000}"/>
    <cellStyle name="Explanatory Text 2" xfId="35" xr:uid="{00000000-0005-0000-0000-00001E000000}"/>
    <cellStyle name="Good 2" xfId="36" xr:uid="{00000000-0005-0000-0000-00001F000000}"/>
    <cellStyle name="Heading 1 2" xfId="37" xr:uid="{00000000-0005-0000-0000-000020000000}"/>
    <cellStyle name="Heading 2 2" xfId="38" xr:uid="{00000000-0005-0000-0000-000021000000}"/>
    <cellStyle name="Heading 3 2" xfId="39" xr:uid="{00000000-0005-0000-0000-000022000000}"/>
    <cellStyle name="Heading 4 2" xfId="40" xr:uid="{00000000-0005-0000-0000-000023000000}"/>
    <cellStyle name="Input 2" xfId="41" xr:uid="{00000000-0005-0000-0000-000024000000}"/>
    <cellStyle name="Linked Cell 2" xfId="42" xr:uid="{00000000-0005-0000-0000-000025000000}"/>
    <cellStyle name="Neutral 2" xfId="43" xr:uid="{00000000-0005-0000-0000-000026000000}"/>
    <cellStyle name="Normal" xfId="0" builtinId="0"/>
    <cellStyle name="Normal 2" xfId="3" xr:uid="{00000000-0005-0000-0000-000028000000}"/>
    <cellStyle name="Normal 2 2" xfId="7" xr:uid="{00000000-0005-0000-0000-000029000000}"/>
    <cellStyle name="Normal 3" xfId="4" xr:uid="{00000000-0005-0000-0000-00002A000000}"/>
    <cellStyle name="Normal 4" xfId="5" xr:uid="{00000000-0005-0000-0000-00002B000000}"/>
    <cellStyle name="Normal 5" xfId="6" xr:uid="{00000000-0005-0000-0000-00002C000000}"/>
    <cellStyle name="Note 2" xfId="44" xr:uid="{00000000-0005-0000-0000-00002D000000}"/>
    <cellStyle name="Output 2" xfId="45" xr:uid="{00000000-0005-0000-0000-00002E000000}"/>
    <cellStyle name="Percent" xfId="2" builtinId="5"/>
    <cellStyle name="Percent 2" xfId="50" xr:uid="{00000000-0005-0000-0000-000030000000}"/>
    <cellStyle name="Title 2" xfId="46" xr:uid="{00000000-0005-0000-0000-000031000000}"/>
    <cellStyle name="Total 2" xfId="47" xr:uid="{00000000-0005-0000-0000-000032000000}"/>
    <cellStyle name="Warning Text 2" xfId="48" xr:uid="{00000000-0005-0000-0000-00003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zoomScaleNormal="100" workbookViewId="0">
      <selection activeCell="A6" sqref="A6:B6"/>
    </sheetView>
  </sheetViews>
  <sheetFormatPr defaultRowHeight="12.75" x14ac:dyDescent="0.2"/>
  <cols>
    <col min="1" max="1" width="2.85546875" style="1" customWidth="1"/>
    <col min="2" max="2" width="37.5703125" style="1" customWidth="1"/>
    <col min="3" max="3" width="18.5703125" style="1" customWidth="1"/>
    <col min="4" max="4" width="19.28515625" style="6" customWidth="1"/>
    <col min="5" max="5" width="19.28515625" style="6" bestFit="1" customWidth="1"/>
    <col min="6" max="6" width="19.5703125" style="6" customWidth="1"/>
    <col min="7" max="16384" width="9.140625" style="1"/>
  </cols>
  <sheetData>
    <row r="1" spans="1:6" x14ac:dyDescent="0.2">
      <c r="A1" s="93" t="s">
        <v>87</v>
      </c>
      <c r="B1" s="93"/>
      <c r="C1" s="93"/>
      <c r="D1" s="93"/>
      <c r="E1" s="93"/>
      <c r="F1" s="93"/>
    </row>
    <row r="2" spans="1:6" x14ac:dyDescent="0.2">
      <c r="A2" s="93"/>
      <c r="B2" s="93"/>
      <c r="C2" s="93"/>
      <c r="D2" s="93"/>
      <c r="E2" s="93"/>
      <c r="F2" s="93"/>
    </row>
    <row r="3" spans="1:6" ht="13.5" thickBot="1" x14ac:dyDescent="0.25">
      <c r="B3" s="2"/>
    </row>
    <row r="4" spans="1:6" x14ac:dyDescent="0.2">
      <c r="A4" s="103" t="s">
        <v>21</v>
      </c>
      <c r="B4" s="104"/>
      <c r="C4" s="46" t="s">
        <v>0</v>
      </c>
      <c r="D4" s="47" t="s">
        <v>4</v>
      </c>
      <c r="E4" s="47" t="s">
        <v>7</v>
      </c>
      <c r="F4" s="48" t="s">
        <v>6</v>
      </c>
    </row>
    <row r="5" spans="1:6" s="5" customFormat="1" x14ac:dyDescent="0.2">
      <c r="A5" s="105" t="s">
        <v>81</v>
      </c>
      <c r="B5" s="106"/>
      <c r="C5" s="23">
        <v>9000000</v>
      </c>
      <c r="D5" s="40">
        <f>C5/$C$6</f>
        <v>1</v>
      </c>
      <c r="E5" s="19">
        <f>C5</f>
        <v>9000000</v>
      </c>
      <c r="F5" s="41">
        <f>C5/$E$13</f>
        <v>0.9</v>
      </c>
    </row>
    <row r="6" spans="1:6" s="3" customFormat="1" ht="13.5" thickBot="1" x14ac:dyDescent="0.25">
      <c r="A6" s="107" t="s">
        <v>2</v>
      </c>
      <c r="B6" s="108"/>
      <c r="C6" s="49">
        <f>SUM(C5:C5)</f>
        <v>9000000</v>
      </c>
      <c r="D6" s="50">
        <f>SUM(D5:D5)</f>
        <v>1</v>
      </c>
      <c r="E6" s="51">
        <f>SUM(E5:E5)</f>
        <v>9000000</v>
      </c>
      <c r="F6" s="52">
        <f>SUM(F5:F5)</f>
        <v>0.9</v>
      </c>
    </row>
    <row r="7" spans="1:6" ht="13.5" thickBot="1" x14ac:dyDescent="0.25">
      <c r="A7" s="11"/>
      <c r="B7" s="11"/>
      <c r="C7" s="4"/>
      <c r="F7" s="10"/>
    </row>
    <row r="8" spans="1:6" x14ac:dyDescent="0.2">
      <c r="A8" s="100" t="s">
        <v>8</v>
      </c>
      <c r="B8" s="101"/>
      <c r="C8" s="101"/>
      <c r="D8" s="101"/>
      <c r="E8" s="101"/>
      <c r="F8" s="102"/>
    </row>
    <row r="9" spans="1:6" x14ac:dyDescent="0.2">
      <c r="A9" s="109" t="s">
        <v>5</v>
      </c>
      <c r="B9" s="110"/>
      <c r="C9" s="24"/>
      <c r="D9" s="13"/>
      <c r="E9" s="12">
        <f>'Stock Option'!B11</f>
        <v>350000</v>
      </c>
      <c r="F9" s="53">
        <f>E9/E13</f>
        <v>3.5000000000000003E-2</v>
      </c>
    </row>
    <row r="10" spans="1:6" x14ac:dyDescent="0.2">
      <c r="A10" s="94" t="s">
        <v>1</v>
      </c>
      <c r="B10" s="95"/>
      <c r="C10" s="25"/>
      <c r="D10" s="13"/>
      <c r="E10" s="12">
        <f>'Stock Option'!B12</f>
        <v>650000</v>
      </c>
      <c r="F10" s="53">
        <f>E10/E13</f>
        <v>6.5000000000000002E-2</v>
      </c>
    </row>
    <row r="11" spans="1:6" ht="13.5" thickBot="1" x14ac:dyDescent="0.25">
      <c r="A11" s="96" t="s">
        <v>2</v>
      </c>
      <c r="B11" s="97"/>
      <c r="C11" s="54"/>
      <c r="D11" s="55"/>
      <c r="E11" s="56">
        <f>E10+E9</f>
        <v>1000000</v>
      </c>
      <c r="F11" s="57">
        <f>SUM(F9:F10)</f>
        <v>0.1</v>
      </c>
    </row>
    <row r="12" spans="1:6" s="5" customFormat="1" ht="13.5" thickBot="1" x14ac:dyDescent="0.25">
      <c r="A12" s="14"/>
      <c r="B12" s="14"/>
      <c r="C12" s="15"/>
      <c r="D12" s="16"/>
      <c r="E12" s="17"/>
      <c r="F12" s="16"/>
    </row>
    <row r="13" spans="1:6" s="18" customFormat="1" ht="14.25" thickTop="1" thickBot="1" x14ac:dyDescent="0.25">
      <c r="A13" s="98" t="s">
        <v>3</v>
      </c>
      <c r="B13" s="99"/>
      <c r="C13" s="20"/>
      <c r="D13" s="21"/>
      <c r="E13" s="22">
        <f>E6+E11</f>
        <v>10000000</v>
      </c>
      <c r="F13" s="82">
        <f>F6+F11</f>
        <v>1</v>
      </c>
    </row>
    <row r="14" spans="1:6" ht="13.5" thickTop="1" x14ac:dyDescent="0.2">
      <c r="B14" s="3"/>
      <c r="C14" s="4"/>
    </row>
    <row r="15" spans="1:6" x14ac:dyDescent="0.2">
      <c r="B15" s="5"/>
      <c r="C15" s="5"/>
      <c r="D15" s="7"/>
      <c r="E15" s="7"/>
    </row>
    <row r="16" spans="1:6" s="5" customFormat="1" x14ac:dyDescent="0.2">
      <c r="D16" s="7"/>
      <c r="E16" s="7"/>
      <c r="F16" s="7"/>
    </row>
    <row r="17" spans="1:13" s="6" customFormat="1" x14ac:dyDescent="0.2">
      <c r="A17" s="1"/>
      <c r="B17" s="8"/>
      <c r="C17" s="5"/>
      <c r="D17" s="7"/>
      <c r="E17" s="7"/>
      <c r="G17" s="1"/>
      <c r="H17" s="1"/>
      <c r="I17" s="1"/>
      <c r="J17" s="1"/>
      <c r="K17" s="1"/>
      <c r="L17" s="1"/>
      <c r="M17" s="1"/>
    </row>
    <row r="18" spans="1:13" s="6" customFormat="1" x14ac:dyDescent="0.2">
      <c r="A18" s="1"/>
      <c r="B18" s="9"/>
      <c r="C18" s="1"/>
      <c r="G18" s="1"/>
      <c r="H18" s="1"/>
      <c r="I18" s="1"/>
      <c r="J18" s="1"/>
      <c r="K18" s="1"/>
      <c r="L18" s="1"/>
      <c r="M18" s="1"/>
    </row>
  </sheetData>
  <mergeCells count="9">
    <mergeCell ref="A1:F2"/>
    <mergeCell ref="A10:B10"/>
    <mergeCell ref="A11:B11"/>
    <mergeCell ref="A13:B13"/>
    <mergeCell ref="A8:F8"/>
    <mergeCell ref="A4:B4"/>
    <mergeCell ref="A5:B5"/>
    <mergeCell ref="A6:B6"/>
    <mergeCell ref="A9:B9"/>
  </mergeCells>
  <phoneticPr fontId="39"/>
  <pageMargins left="0.25" right="0.25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workbookViewId="0">
      <selection activeCell="A6" sqref="A6"/>
    </sheetView>
  </sheetViews>
  <sheetFormatPr defaultRowHeight="13.5" x14ac:dyDescent="0.15"/>
  <cols>
    <col min="1" max="1" width="45.140625" style="26" bestFit="1" customWidth="1"/>
    <col min="2" max="2" width="14.42578125" style="26" bestFit="1" customWidth="1"/>
    <col min="3" max="3" width="13.42578125" style="27" bestFit="1" customWidth="1"/>
    <col min="4" max="4" width="14.42578125" style="26" bestFit="1" customWidth="1"/>
    <col min="5" max="5" width="13.42578125" style="27" bestFit="1" customWidth="1"/>
    <col min="6" max="16384" width="9.140625" style="26"/>
  </cols>
  <sheetData>
    <row r="1" spans="1:13" ht="18.75" x14ac:dyDescent="0.15">
      <c r="A1" s="111" t="s">
        <v>86</v>
      </c>
      <c r="B1" s="111"/>
      <c r="C1" s="111"/>
      <c r="D1" s="111"/>
      <c r="E1" s="111"/>
      <c r="F1" s="67"/>
      <c r="G1" s="67"/>
      <c r="H1" s="67"/>
      <c r="I1" s="67"/>
      <c r="J1" s="67"/>
      <c r="K1" s="67"/>
      <c r="L1" s="67"/>
      <c r="M1" s="67"/>
    </row>
    <row r="2" spans="1:13" ht="30" customHeight="1" x14ac:dyDescent="0.2">
      <c r="A2" s="68" t="s">
        <v>20</v>
      </c>
    </row>
    <row r="3" spans="1:13" ht="80.099999999999994" customHeight="1" x14ac:dyDescent="0.2">
      <c r="A3" s="42" t="s">
        <v>9</v>
      </c>
      <c r="B3" s="42" t="s">
        <v>10</v>
      </c>
      <c r="C3" s="43" t="s">
        <v>11</v>
      </c>
      <c r="D3" s="42" t="s">
        <v>12</v>
      </c>
      <c r="E3" s="43" t="s">
        <v>13</v>
      </c>
    </row>
    <row r="4" spans="1:13" x14ac:dyDescent="0.15">
      <c r="A4" s="28" t="s">
        <v>76</v>
      </c>
      <c r="B4" s="29">
        <v>200000</v>
      </c>
      <c r="C4" s="30">
        <f>B4/B$7</f>
        <v>0.5714285714285714</v>
      </c>
      <c r="D4" s="29">
        <f>B4</f>
        <v>200000</v>
      </c>
      <c r="E4" s="30">
        <f>D4/D$7</f>
        <v>0.2</v>
      </c>
    </row>
    <row r="5" spans="1:13" x14ac:dyDescent="0.15">
      <c r="A5" s="28" t="s">
        <v>77</v>
      </c>
      <c r="B5" s="29">
        <v>150000</v>
      </c>
      <c r="C5" s="30">
        <f>B5/B$7</f>
        <v>0.42857142857142855</v>
      </c>
      <c r="D5" s="29">
        <f t="shared" ref="D5" si="0">B5</f>
        <v>150000</v>
      </c>
      <c r="E5" s="30">
        <f>D5/D$7</f>
        <v>0.15</v>
      </c>
    </row>
    <row r="6" spans="1:13" x14ac:dyDescent="0.15">
      <c r="A6" s="28" t="s">
        <v>14</v>
      </c>
      <c r="B6" s="29">
        <v>0</v>
      </c>
      <c r="C6" s="30">
        <v>0</v>
      </c>
      <c r="D6" s="29">
        <f>B10-B7</f>
        <v>650000</v>
      </c>
      <c r="E6" s="30">
        <f>D6/D$7</f>
        <v>0.65</v>
      </c>
    </row>
    <row r="7" spans="1:13" x14ac:dyDescent="0.15">
      <c r="A7" s="31" t="s">
        <v>15</v>
      </c>
      <c r="B7" s="31">
        <f>SUM(B4:B6)</f>
        <v>350000</v>
      </c>
      <c r="C7" s="32">
        <f>SUM(C4:C6)</f>
        <v>1</v>
      </c>
      <c r="D7" s="31">
        <f>SUM(D4:D6)</f>
        <v>1000000</v>
      </c>
      <c r="E7" s="32">
        <f>SUM(E4:E6)</f>
        <v>1</v>
      </c>
    </row>
    <row r="8" spans="1:13" x14ac:dyDescent="0.15">
      <c r="A8" s="33"/>
      <c r="B8" s="34"/>
      <c r="C8" s="35"/>
      <c r="D8" s="34"/>
      <c r="E8" s="35"/>
    </row>
    <row r="9" spans="1:13" ht="15.75" customHeight="1" x14ac:dyDescent="0.15">
      <c r="A9" s="44" t="s">
        <v>16</v>
      </c>
      <c r="B9" s="45"/>
    </row>
    <row r="10" spans="1:13" ht="14.25" x14ac:dyDescent="0.2">
      <c r="A10" s="36" t="s">
        <v>17</v>
      </c>
      <c r="B10" s="37">
        <v>1000000</v>
      </c>
    </row>
    <row r="11" spans="1:13" x14ac:dyDescent="0.15">
      <c r="A11" s="38" t="s">
        <v>18</v>
      </c>
      <c r="B11" s="37">
        <f>B7</f>
        <v>350000</v>
      </c>
    </row>
    <row r="12" spans="1:13" x14ac:dyDescent="0.15">
      <c r="A12" s="39" t="s">
        <v>19</v>
      </c>
      <c r="B12" s="37">
        <f>D6</f>
        <v>650000</v>
      </c>
    </row>
  </sheetData>
  <mergeCells count="1">
    <mergeCell ref="A1:E1"/>
  </mergeCells>
  <phoneticPr fontId="39"/>
  <pageMargins left="0.75" right="0.75" top="1" bottom="1" header="0.5" footer="0.5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zoomScale="145" zoomScaleNormal="145" workbookViewId="0">
      <selection activeCell="A32" sqref="A32"/>
    </sheetView>
  </sheetViews>
  <sheetFormatPr defaultRowHeight="12.75" x14ac:dyDescent="0.2"/>
  <cols>
    <col min="1" max="1" width="35.5703125" style="58" bestFit="1" customWidth="1"/>
    <col min="2" max="2" width="15.5703125" style="58" customWidth="1"/>
    <col min="3" max="3" width="11.7109375" style="58" bestFit="1" customWidth="1"/>
    <col min="4" max="4" width="9.140625" style="58"/>
    <col min="5" max="5" width="13.5703125" style="58" bestFit="1" customWidth="1"/>
    <col min="6" max="6" width="13.42578125" style="58" bestFit="1" customWidth="1"/>
    <col min="7" max="7" width="16.7109375" style="58" bestFit="1" customWidth="1"/>
    <col min="8" max="9" width="16.7109375" style="58" customWidth="1"/>
    <col min="10" max="12" width="15.42578125" style="58" customWidth="1"/>
    <col min="13" max="13" width="14.7109375" style="58" bestFit="1" customWidth="1"/>
    <col min="14" max="14" width="9.28515625" style="58" bestFit="1" customWidth="1"/>
    <col min="15" max="259" width="9.140625" style="58"/>
    <col min="260" max="260" width="35.5703125" style="58" bestFit="1" customWidth="1"/>
    <col min="261" max="261" width="11.140625" style="58" bestFit="1" customWidth="1"/>
    <col min="262" max="262" width="11.7109375" style="58" bestFit="1" customWidth="1"/>
    <col min="263" max="263" width="9.140625" style="58"/>
    <col min="264" max="264" width="13.5703125" style="58" bestFit="1" customWidth="1"/>
    <col min="265" max="265" width="13.42578125" style="58" bestFit="1" customWidth="1"/>
    <col min="266" max="266" width="16.7109375" style="58" bestFit="1" customWidth="1"/>
    <col min="267" max="268" width="15.42578125" style="58" customWidth="1"/>
    <col min="269" max="269" width="14.7109375" style="58" bestFit="1" customWidth="1"/>
    <col min="270" max="270" width="9.28515625" style="58" bestFit="1" customWidth="1"/>
    <col min="271" max="515" width="9.140625" style="58"/>
    <col min="516" max="516" width="35.5703125" style="58" bestFit="1" customWidth="1"/>
    <col min="517" max="517" width="11.140625" style="58" bestFit="1" customWidth="1"/>
    <col min="518" max="518" width="11.7109375" style="58" bestFit="1" customWidth="1"/>
    <col min="519" max="519" width="9.140625" style="58"/>
    <col min="520" max="520" width="13.5703125" style="58" bestFit="1" customWidth="1"/>
    <col min="521" max="521" width="13.42578125" style="58" bestFit="1" customWidth="1"/>
    <col min="522" max="522" width="16.7109375" style="58" bestFit="1" customWidth="1"/>
    <col min="523" max="524" width="15.42578125" style="58" customWidth="1"/>
    <col min="525" max="525" width="14.7109375" style="58" bestFit="1" customWidth="1"/>
    <col min="526" max="526" width="9.28515625" style="58" bestFit="1" customWidth="1"/>
    <col min="527" max="771" width="9.140625" style="58"/>
    <col min="772" max="772" width="35.5703125" style="58" bestFit="1" customWidth="1"/>
    <col min="773" max="773" width="11.140625" style="58" bestFit="1" customWidth="1"/>
    <col min="774" max="774" width="11.7109375" style="58" bestFit="1" customWidth="1"/>
    <col min="775" max="775" width="9.140625" style="58"/>
    <col min="776" max="776" width="13.5703125" style="58" bestFit="1" customWidth="1"/>
    <col min="777" max="777" width="13.42578125" style="58" bestFit="1" customWidth="1"/>
    <col min="778" max="778" width="16.7109375" style="58" bestFit="1" customWidth="1"/>
    <col min="779" max="780" width="15.42578125" style="58" customWidth="1"/>
    <col min="781" max="781" width="14.7109375" style="58" bestFit="1" customWidth="1"/>
    <col min="782" max="782" width="9.28515625" style="58" bestFit="1" customWidth="1"/>
    <col min="783" max="1027" width="9.140625" style="58"/>
    <col min="1028" max="1028" width="35.5703125" style="58" bestFit="1" customWidth="1"/>
    <col min="1029" max="1029" width="11.140625" style="58" bestFit="1" customWidth="1"/>
    <col min="1030" max="1030" width="11.7109375" style="58" bestFit="1" customWidth="1"/>
    <col min="1031" max="1031" width="9.140625" style="58"/>
    <col min="1032" max="1032" width="13.5703125" style="58" bestFit="1" customWidth="1"/>
    <col min="1033" max="1033" width="13.42578125" style="58" bestFit="1" customWidth="1"/>
    <col min="1034" max="1034" width="16.7109375" style="58" bestFit="1" customWidth="1"/>
    <col min="1035" max="1036" width="15.42578125" style="58" customWidth="1"/>
    <col min="1037" max="1037" width="14.7109375" style="58" bestFit="1" customWidth="1"/>
    <col min="1038" max="1038" width="9.28515625" style="58" bestFit="1" customWidth="1"/>
    <col min="1039" max="1283" width="9.140625" style="58"/>
    <col min="1284" max="1284" width="35.5703125" style="58" bestFit="1" customWidth="1"/>
    <col min="1285" max="1285" width="11.140625" style="58" bestFit="1" customWidth="1"/>
    <col min="1286" max="1286" width="11.7109375" style="58" bestFit="1" customWidth="1"/>
    <col min="1287" max="1287" width="9.140625" style="58"/>
    <col min="1288" max="1288" width="13.5703125" style="58" bestFit="1" customWidth="1"/>
    <col min="1289" max="1289" width="13.42578125" style="58" bestFit="1" customWidth="1"/>
    <col min="1290" max="1290" width="16.7109375" style="58" bestFit="1" customWidth="1"/>
    <col min="1291" max="1292" width="15.42578125" style="58" customWidth="1"/>
    <col min="1293" max="1293" width="14.7109375" style="58" bestFit="1" customWidth="1"/>
    <col min="1294" max="1294" width="9.28515625" style="58" bestFit="1" customWidth="1"/>
    <col min="1295" max="1539" width="9.140625" style="58"/>
    <col min="1540" max="1540" width="35.5703125" style="58" bestFit="1" customWidth="1"/>
    <col min="1541" max="1541" width="11.140625" style="58" bestFit="1" customWidth="1"/>
    <col min="1542" max="1542" width="11.7109375" style="58" bestFit="1" customWidth="1"/>
    <col min="1543" max="1543" width="9.140625" style="58"/>
    <col min="1544" max="1544" width="13.5703125" style="58" bestFit="1" customWidth="1"/>
    <col min="1545" max="1545" width="13.42578125" style="58" bestFit="1" customWidth="1"/>
    <col min="1546" max="1546" width="16.7109375" style="58" bestFit="1" customWidth="1"/>
    <col min="1547" max="1548" width="15.42578125" style="58" customWidth="1"/>
    <col min="1549" max="1549" width="14.7109375" style="58" bestFit="1" customWidth="1"/>
    <col min="1550" max="1550" width="9.28515625" style="58" bestFit="1" customWidth="1"/>
    <col min="1551" max="1795" width="9.140625" style="58"/>
    <col min="1796" max="1796" width="35.5703125" style="58" bestFit="1" customWidth="1"/>
    <col min="1797" max="1797" width="11.140625" style="58" bestFit="1" customWidth="1"/>
    <col min="1798" max="1798" width="11.7109375" style="58" bestFit="1" customWidth="1"/>
    <col min="1799" max="1799" width="9.140625" style="58"/>
    <col min="1800" max="1800" width="13.5703125" style="58" bestFit="1" customWidth="1"/>
    <col min="1801" max="1801" width="13.42578125" style="58" bestFit="1" customWidth="1"/>
    <col min="1802" max="1802" width="16.7109375" style="58" bestFit="1" customWidth="1"/>
    <col min="1803" max="1804" width="15.42578125" style="58" customWidth="1"/>
    <col min="1805" max="1805" width="14.7109375" style="58" bestFit="1" customWidth="1"/>
    <col min="1806" max="1806" width="9.28515625" style="58" bestFit="1" customWidth="1"/>
    <col min="1807" max="2051" width="9.140625" style="58"/>
    <col min="2052" max="2052" width="35.5703125" style="58" bestFit="1" customWidth="1"/>
    <col min="2053" max="2053" width="11.140625" style="58" bestFit="1" customWidth="1"/>
    <col min="2054" max="2054" width="11.7109375" style="58" bestFit="1" customWidth="1"/>
    <col min="2055" max="2055" width="9.140625" style="58"/>
    <col min="2056" max="2056" width="13.5703125" style="58" bestFit="1" customWidth="1"/>
    <col min="2057" max="2057" width="13.42578125" style="58" bestFit="1" customWidth="1"/>
    <col min="2058" max="2058" width="16.7109375" style="58" bestFit="1" customWidth="1"/>
    <col min="2059" max="2060" width="15.42578125" style="58" customWidth="1"/>
    <col min="2061" max="2061" width="14.7109375" style="58" bestFit="1" customWidth="1"/>
    <col min="2062" max="2062" width="9.28515625" style="58" bestFit="1" customWidth="1"/>
    <col min="2063" max="2307" width="9.140625" style="58"/>
    <col min="2308" max="2308" width="35.5703125" style="58" bestFit="1" customWidth="1"/>
    <col min="2309" max="2309" width="11.140625" style="58" bestFit="1" customWidth="1"/>
    <col min="2310" max="2310" width="11.7109375" style="58" bestFit="1" customWidth="1"/>
    <col min="2311" max="2311" width="9.140625" style="58"/>
    <col min="2312" max="2312" width="13.5703125" style="58" bestFit="1" customWidth="1"/>
    <col min="2313" max="2313" width="13.42578125" style="58" bestFit="1" customWidth="1"/>
    <col min="2314" max="2314" width="16.7109375" style="58" bestFit="1" customWidth="1"/>
    <col min="2315" max="2316" width="15.42578125" style="58" customWidth="1"/>
    <col min="2317" max="2317" width="14.7109375" style="58" bestFit="1" customWidth="1"/>
    <col min="2318" max="2318" width="9.28515625" style="58" bestFit="1" customWidth="1"/>
    <col min="2319" max="2563" width="9.140625" style="58"/>
    <col min="2564" max="2564" width="35.5703125" style="58" bestFit="1" customWidth="1"/>
    <col min="2565" max="2565" width="11.140625" style="58" bestFit="1" customWidth="1"/>
    <col min="2566" max="2566" width="11.7109375" style="58" bestFit="1" customWidth="1"/>
    <col min="2567" max="2567" width="9.140625" style="58"/>
    <col min="2568" max="2568" width="13.5703125" style="58" bestFit="1" customWidth="1"/>
    <col min="2569" max="2569" width="13.42578125" style="58" bestFit="1" customWidth="1"/>
    <col min="2570" max="2570" width="16.7109375" style="58" bestFit="1" customWidth="1"/>
    <col min="2571" max="2572" width="15.42578125" style="58" customWidth="1"/>
    <col min="2573" max="2573" width="14.7109375" style="58" bestFit="1" customWidth="1"/>
    <col min="2574" max="2574" width="9.28515625" style="58" bestFit="1" customWidth="1"/>
    <col min="2575" max="2819" width="9.140625" style="58"/>
    <col min="2820" max="2820" width="35.5703125" style="58" bestFit="1" customWidth="1"/>
    <col min="2821" max="2821" width="11.140625" style="58" bestFit="1" customWidth="1"/>
    <col min="2822" max="2822" width="11.7109375" style="58" bestFit="1" customWidth="1"/>
    <col min="2823" max="2823" width="9.140625" style="58"/>
    <col min="2824" max="2824" width="13.5703125" style="58" bestFit="1" customWidth="1"/>
    <col min="2825" max="2825" width="13.42578125" style="58" bestFit="1" customWidth="1"/>
    <col min="2826" max="2826" width="16.7109375" style="58" bestFit="1" customWidth="1"/>
    <col min="2827" max="2828" width="15.42578125" style="58" customWidth="1"/>
    <col min="2829" max="2829" width="14.7109375" style="58" bestFit="1" customWidth="1"/>
    <col min="2830" max="2830" width="9.28515625" style="58" bestFit="1" customWidth="1"/>
    <col min="2831" max="3075" width="9.140625" style="58"/>
    <col min="3076" max="3076" width="35.5703125" style="58" bestFit="1" customWidth="1"/>
    <col min="3077" max="3077" width="11.140625" style="58" bestFit="1" customWidth="1"/>
    <col min="3078" max="3078" width="11.7109375" style="58" bestFit="1" customWidth="1"/>
    <col min="3079" max="3079" width="9.140625" style="58"/>
    <col min="3080" max="3080" width="13.5703125" style="58" bestFit="1" customWidth="1"/>
    <col min="3081" max="3081" width="13.42578125" style="58" bestFit="1" customWidth="1"/>
    <col min="3082" max="3082" width="16.7109375" style="58" bestFit="1" customWidth="1"/>
    <col min="3083" max="3084" width="15.42578125" style="58" customWidth="1"/>
    <col min="3085" max="3085" width="14.7109375" style="58" bestFit="1" customWidth="1"/>
    <col min="3086" max="3086" width="9.28515625" style="58" bestFit="1" customWidth="1"/>
    <col min="3087" max="3331" width="9.140625" style="58"/>
    <col min="3332" max="3332" width="35.5703125" style="58" bestFit="1" customWidth="1"/>
    <col min="3333" max="3333" width="11.140625" style="58" bestFit="1" customWidth="1"/>
    <col min="3334" max="3334" width="11.7109375" style="58" bestFit="1" customWidth="1"/>
    <col min="3335" max="3335" width="9.140625" style="58"/>
    <col min="3336" max="3336" width="13.5703125" style="58" bestFit="1" customWidth="1"/>
    <col min="3337" max="3337" width="13.42578125" style="58" bestFit="1" customWidth="1"/>
    <col min="3338" max="3338" width="16.7109375" style="58" bestFit="1" customWidth="1"/>
    <col min="3339" max="3340" width="15.42578125" style="58" customWidth="1"/>
    <col min="3341" max="3341" width="14.7109375" style="58" bestFit="1" customWidth="1"/>
    <col min="3342" max="3342" width="9.28515625" style="58" bestFit="1" customWidth="1"/>
    <col min="3343" max="3587" width="9.140625" style="58"/>
    <col min="3588" max="3588" width="35.5703125" style="58" bestFit="1" customWidth="1"/>
    <col min="3589" max="3589" width="11.140625" style="58" bestFit="1" customWidth="1"/>
    <col min="3590" max="3590" width="11.7109375" style="58" bestFit="1" customWidth="1"/>
    <col min="3591" max="3591" width="9.140625" style="58"/>
    <col min="3592" max="3592" width="13.5703125" style="58" bestFit="1" customWidth="1"/>
    <col min="3593" max="3593" width="13.42578125" style="58" bestFit="1" customWidth="1"/>
    <col min="3594" max="3594" width="16.7109375" style="58" bestFit="1" customWidth="1"/>
    <col min="3595" max="3596" width="15.42578125" style="58" customWidth="1"/>
    <col min="3597" max="3597" width="14.7109375" style="58" bestFit="1" customWidth="1"/>
    <col min="3598" max="3598" width="9.28515625" style="58" bestFit="1" customWidth="1"/>
    <col min="3599" max="3843" width="9.140625" style="58"/>
    <col min="3844" max="3844" width="35.5703125" style="58" bestFit="1" customWidth="1"/>
    <col min="3845" max="3845" width="11.140625" style="58" bestFit="1" customWidth="1"/>
    <col min="3846" max="3846" width="11.7109375" style="58" bestFit="1" customWidth="1"/>
    <col min="3847" max="3847" width="9.140625" style="58"/>
    <col min="3848" max="3848" width="13.5703125" style="58" bestFit="1" customWidth="1"/>
    <col min="3849" max="3849" width="13.42578125" style="58" bestFit="1" customWidth="1"/>
    <col min="3850" max="3850" width="16.7109375" style="58" bestFit="1" customWidth="1"/>
    <col min="3851" max="3852" width="15.42578125" style="58" customWidth="1"/>
    <col min="3853" max="3853" width="14.7109375" style="58" bestFit="1" customWidth="1"/>
    <col min="3854" max="3854" width="9.28515625" style="58" bestFit="1" customWidth="1"/>
    <col min="3855" max="4099" width="9.140625" style="58"/>
    <col min="4100" max="4100" width="35.5703125" style="58" bestFit="1" customWidth="1"/>
    <col min="4101" max="4101" width="11.140625" style="58" bestFit="1" customWidth="1"/>
    <col min="4102" max="4102" width="11.7109375" style="58" bestFit="1" customWidth="1"/>
    <col min="4103" max="4103" width="9.140625" style="58"/>
    <col min="4104" max="4104" width="13.5703125" style="58" bestFit="1" customWidth="1"/>
    <col min="4105" max="4105" width="13.42578125" style="58" bestFit="1" customWidth="1"/>
    <col min="4106" max="4106" width="16.7109375" style="58" bestFit="1" customWidth="1"/>
    <col min="4107" max="4108" width="15.42578125" style="58" customWidth="1"/>
    <col min="4109" max="4109" width="14.7109375" style="58" bestFit="1" customWidth="1"/>
    <col min="4110" max="4110" width="9.28515625" style="58" bestFit="1" customWidth="1"/>
    <col min="4111" max="4355" width="9.140625" style="58"/>
    <col min="4356" max="4356" width="35.5703125" style="58" bestFit="1" customWidth="1"/>
    <col min="4357" max="4357" width="11.140625" style="58" bestFit="1" customWidth="1"/>
    <col min="4358" max="4358" width="11.7109375" style="58" bestFit="1" customWidth="1"/>
    <col min="4359" max="4359" width="9.140625" style="58"/>
    <col min="4360" max="4360" width="13.5703125" style="58" bestFit="1" customWidth="1"/>
    <col min="4361" max="4361" width="13.42578125" style="58" bestFit="1" customWidth="1"/>
    <col min="4362" max="4362" width="16.7109375" style="58" bestFit="1" customWidth="1"/>
    <col min="4363" max="4364" width="15.42578125" style="58" customWidth="1"/>
    <col min="4365" max="4365" width="14.7109375" style="58" bestFit="1" customWidth="1"/>
    <col min="4366" max="4366" width="9.28515625" style="58" bestFit="1" customWidth="1"/>
    <col min="4367" max="4611" width="9.140625" style="58"/>
    <col min="4612" max="4612" width="35.5703125" style="58" bestFit="1" customWidth="1"/>
    <col min="4613" max="4613" width="11.140625" style="58" bestFit="1" customWidth="1"/>
    <col min="4614" max="4614" width="11.7109375" style="58" bestFit="1" customWidth="1"/>
    <col min="4615" max="4615" width="9.140625" style="58"/>
    <col min="4616" max="4616" width="13.5703125" style="58" bestFit="1" customWidth="1"/>
    <col min="4617" max="4617" width="13.42578125" style="58" bestFit="1" customWidth="1"/>
    <col min="4618" max="4618" width="16.7109375" style="58" bestFit="1" customWidth="1"/>
    <col min="4619" max="4620" width="15.42578125" style="58" customWidth="1"/>
    <col min="4621" max="4621" width="14.7109375" style="58" bestFit="1" customWidth="1"/>
    <col min="4622" max="4622" width="9.28515625" style="58" bestFit="1" customWidth="1"/>
    <col min="4623" max="4867" width="9.140625" style="58"/>
    <col min="4868" max="4868" width="35.5703125" style="58" bestFit="1" customWidth="1"/>
    <col min="4869" max="4869" width="11.140625" style="58" bestFit="1" customWidth="1"/>
    <col min="4870" max="4870" width="11.7109375" style="58" bestFit="1" customWidth="1"/>
    <col min="4871" max="4871" width="9.140625" style="58"/>
    <col min="4872" max="4872" width="13.5703125" style="58" bestFit="1" customWidth="1"/>
    <col min="4873" max="4873" width="13.42578125" style="58" bestFit="1" customWidth="1"/>
    <col min="4874" max="4874" width="16.7109375" style="58" bestFit="1" customWidth="1"/>
    <col min="4875" max="4876" width="15.42578125" style="58" customWidth="1"/>
    <col min="4877" max="4877" width="14.7109375" style="58" bestFit="1" customWidth="1"/>
    <col min="4878" max="4878" width="9.28515625" style="58" bestFit="1" customWidth="1"/>
    <col min="4879" max="5123" width="9.140625" style="58"/>
    <col min="5124" max="5124" width="35.5703125" style="58" bestFit="1" customWidth="1"/>
    <col min="5125" max="5125" width="11.140625" style="58" bestFit="1" customWidth="1"/>
    <col min="5126" max="5126" width="11.7109375" style="58" bestFit="1" customWidth="1"/>
    <col min="5127" max="5127" width="9.140625" style="58"/>
    <col min="5128" max="5128" width="13.5703125" style="58" bestFit="1" customWidth="1"/>
    <col min="5129" max="5129" width="13.42578125" style="58" bestFit="1" customWidth="1"/>
    <col min="5130" max="5130" width="16.7109375" style="58" bestFit="1" customWidth="1"/>
    <col min="5131" max="5132" width="15.42578125" style="58" customWidth="1"/>
    <col min="5133" max="5133" width="14.7109375" style="58" bestFit="1" customWidth="1"/>
    <col min="5134" max="5134" width="9.28515625" style="58" bestFit="1" customWidth="1"/>
    <col min="5135" max="5379" width="9.140625" style="58"/>
    <col min="5380" max="5380" width="35.5703125" style="58" bestFit="1" customWidth="1"/>
    <col min="5381" max="5381" width="11.140625" style="58" bestFit="1" customWidth="1"/>
    <col min="5382" max="5382" width="11.7109375" style="58" bestFit="1" customWidth="1"/>
    <col min="5383" max="5383" width="9.140625" style="58"/>
    <col min="5384" max="5384" width="13.5703125" style="58" bestFit="1" customWidth="1"/>
    <col min="5385" max="5385" width="13.42578125" style="58" bestFit="1" customWidth="1"/>
    <col min="5386" max="5386" width="16.7109375" style="58" bestFit="1" customWidth="1"/>
    <col min="5387" max="5388" width="15.42578125" style="58" customWidth="1"/>
    <col min="5389" max="5389" width="14.7109375" style="58" bestFit="1" customWidth="1"/>
    <col min="5390" max="5390" width="9.28515625" style="58" bestFit="1" customWidth="1"/>
    <col min="5391" max="5635" width="9.140625" style="58"/>
    <col min="5636" max="5636" width="35.5703125" style="58" bestFit="1" customWidth="1"/>
    <col min="5637" max="5637" width="11.140625" style="58" bestFit="1" customWidth="1"/>
    <col min="5638" max="5638" width="11.7109375" style="58" bestFit="1" customWidth="1"/>
    <col min="5639" max="5639" width="9.140625" style="58"/>
    <col min="5640" max="5640" width="13.5703125" style="58" bestFit="1" customWidth="1"/>
    <col min="5641" max="5641" width="13.42578125" style="58" bestFit="1" customWidth="1"/>
    <col min="5642" max="5642" width="16.7109375" style="58" bestFit="1" customWidth="1"/>
    <col min="5643" max="5644" width="15.42578125" style="58" customWidth="1"/>
    <col min="5645" max="5645" width="14.7109375" style="58" bestFit="1" customWidth="1"/>
    <col min="5646" max="5646" width="9.28515625" style="58" bestFit="1" customWidth="1"/>
    <col min="5647" max="5891" width="9.140625" style="58"/>
    <col min="5892" max="5892" width="35.5703125" style="58" bestFit="1" customWidth="1"/>
    <col min="5893" max="5893" width="11.140625" style="58" bestFit="1" customWidth="1"/>
    <col min="5894" max="5894" width="11.7109375" style="58" bestFit="1" customWidth="1"/>
    <col min="5895" max="5895" width="9.140625" style="58"/>
    <col min="5896" max="5896" width="13.5703125" style="58" bestFit="1" customWidth="1"/>
    <col min="5897" max="5897" width="13.42578125" style="58" bestFit="1" customWidth="1"/>
    <col min="5898" max="5898" width="16.7109375" style="58" bestFit="1" customWidth="1"/>
    <col min="5899" max="5900" width="15.42578125" style="58" customWidth="1"/>
    <col min="5901" max="5901" width="14.7109375" style="58" bestFit="1" customWidth="1"/>
    <col min="5902" max="5902" width="9.28515625" style="58" bestFit="1" customWidth="1"/>
    <col min="5903" max="6147" width="9.140625" style="58"/>
    <col min="6148" max="6148" width="35.5703125" style="58" bestFit="1" customWidth="1"/>
    <col min="6149" max="6149" width="11.140625" style="58" bestFit="1" customWidth="1"/>
    <col min="6150" max="6150" width="11.7109375" style="58" bestFit="1" customWidth="1"/>
    <col min="6151" max="6151" width="9.140625" style="58"/>
    <col min="6152" max="6152" width="13.5703125" style="58" bestFit="1" customWidth="1"/>
    <col min="6153" max="6153" width="13.42578125" style="58" bestFit="1" customWidth="1"/>
    <col min="6154" max="6154" width="16.7109375" style="58" bestFit="1" customWidth="1"/>
    <col min="6155" max="6156" width="15.42578125" style="58" customWidth="1"/>
    <col min="6157" max="6157" width="14.7109375" style="58" bestFit="1" customWidth="1"/>
    <col min="6158" max="6158" width="9.28515625" style="58" bestFit="1" customWidth="1"/>
    <col min="6159" max="6403" width="9.140625" style="58"/>
    <col min="6404" max="6404" width="35.5703125" style="58" bestFit="1" customWidth="1"/>
    <col min="6405" max="6405" width="11.140625" style="58" bestFit="1" customWidth="1"/>
    <col min="6406" max="6406" width="11.7109375" style="58" bestFit="1" customWidth="1"/>
    <col min="6407" max="6407" width="9.140625" style="58"/>
    <col min="6408" max="6408" width="13.5703125" style="58" bestFit="1" customWidth="1"/>
    <col min="6409" max="6409" width="13.42578125" style="58" bestFit="1" customWidth="1"/>
    <col min="6410" max="6410" width="16.7109375" style="58" bestFit="1" customWidth="1"/>
    <col min="6411" max="6412" width="15.42578125" style="58" customWidth="1"/>
    <col min="6413" max="6413" width="14.7109375" style="58" bestFit="1" customWidth="1"/>
    <col min="6414" max="6414" width="9.28515625" style="58" bestFit="1" customWidth="1"/>
    <col min="6415" max="6659" width="9.140625" style="58"/>
    <col min="6660" max="6660" width="35.5703125" style="58" bestFit="1" customWidth="1"/>
    <col min="6661" max="6661" width="11.140625" style="58" bestFit="1" customWidth="1"/>
    <col min="6662" max="6662" width="11.7109375" style="58" bestFit="1" customWidth="1"/>
    <col min="6663" max="6663" width="9.140625" style="58"/>
    <col min="6664" max="6664" width="13.5703125" style="58" bestFit="1" customWidth="1"/>
    <col min="6665" max="6665" width="13.42578125" style="58" bestFit="1" customWidth="1"/>
    <col min="6666" max="6666" width="16.7109375" style="58" bestFit="1" customWidth="1"/>
    <col min="6667" max="6668" width="15.42578125" style="58" customWidth="1"/>
    <col min="6669" max="6669" width="14.7109375" style="58" bestFit="1" customWidth="1"/>
    <col min="6670" max="6670" width="9.28515625" style="58" bestFit="1" customWidth="1"/>
    <col min="6671" max="6915" width="9.140625" style="58"/>
    <col min="6916" max="6916" width="35.5703125" style="58" bestFit="1" customWidth="1"/>
    <col min="6917" max="6917" width="11.140625" style="58" bestFit="1" customWidth="1"/>
    <col min="6918" max="6918" width="11.7109375" style="58" bestFit="1" customWidth="1"/>
    <col min="6919" max="6919" width="9.140625" style="58"/>
    <col min="6920" max="6920" width="13.5703125" style="58" bestFit="1" customWidth="1"/>
    <col min="6921" max="6921" width="13.42578125" style="58" bestFit="1" customWidth="1"/>
    <col min="6922" max="6922" width="16.7109375" style="58" bestFit="1" customWidth="1"/>
    <col min="6923" max="6924" width="15.42578125" style="58" customWidth="1"/>
    <col min="6925" max="6925" width="14.7109375" style="58" bestFit="1" customWidth="1"/>
    <col min="6926" max="6926" width="9.28515625" style="58" bestFit="1" customWidth="1"/>
    <col min="6927" max="7171" width="9.140625" style="58"/>
    <col min="7172" max="7172" width="35.5703125" style="58" bestFit="1" customWidth="1"/>
    <col min="7173" max="7173" width="11.140625" style="58" bestFit="1" customWidth="1"/>
    <col min="7174" max="7174" width="11.7109375" style="58" bestFit="1" customWidth="1"/>
    <col min="7175" max="7175" width="9.140625" style="58"/>
    <col min="7176" max="7176" width="13.5703125" style="58" bestFit="1" customWidth="1"/>
    <col min="7177" max="7177" width="13.42578125" style="58" bestFit="1" customWidth="1"/>
    <col min="7178" max="7178" width="16.7109375" style="58" bestFit="1" customWidth="1"/>
    <col min="7179" max="7180" width="15.42578125" style="58" customWidth="1"/>
    <col min="7181" max="7181" width="14.7109375" style="58" bestFit="1" customWidth="1"/>
    <col min="7182" max="7182" width="9.28515625" style="58" bestFit="1" customWidth="1"/>
    <col min="7183" max="7427" width="9.140625" style="58"/>
    <col min="7428" max="7428" width="35.5703125" style="58" bestFit="1" customWidth="1"/>
    <col min="7429" max="7429" width="11.140625" style="58" bestFit="1" customWidth="1"/>
    <col min="7430" max="7430" width="11.7109375" style="58" bestFit="1" customWidth="1"/>
    <col min="7431" max="7431" width="9.140625" style="58"/>
    <col min="7432" max="7432" width="13.5703125" style="58" bestFit="1" customWidth="1"/>
    <col min="7433" max="7433" width="13.42578125" style="58" bestFit="1" customWidth="1"/>
    <col min="7434" max="7434" width="16.7109375" style="58" bestFit="1" customWidth="1"/>
    <col min="7435" max="7436" width="15.42578125" style="58" customWidth="1"/>
    <col min="7437" max="7437" width="14.7109375" style="58" bestFit="1" customWidth="1"/>
    <col min="7438" max="7438" width="9.28515625" style="58" bestFit="1" customWidth="1"/>
    <col min="7439" max="7683" width="9.140625" style="58"/>
    <col min="7684" max="7684" width="35.5703125" style="58" bestFit="1" customWidth="1"/>
    <col min="7685" max="7685" width="11.140625" style="58" bestFit="1" customWidth="1"/>
    <col min="7686" max="7686" width="11.7109375" style="58" bestFit="1" customWidth="1"/>
    <col min="7687" max="7687" width="9.140625" style="58"/>
    <col min="7688" max="7688" width="13.5703125" style="58" bestFit="1" customWidth="1"/>
    <col min="7689" max="7689" width="13.42578125" style="58" bestFit="1" customWidth="1"/>
    <col min="7690" max="7690" width="16.7109375" style="58" bestFit="1" customWidth="1"/>
    <col min="7691" max="7692" width="15.42578125" style="58" customWidth="1"/>
    <col min="7693" max="7693" width="14.7109375" style="58" bestFit="1" customWidth="1"/>
    <col min="7694" max="7694" width="9.28515625" style="58" bestFit="1" customWidth="1"/>
    <col min="7695" max="7939" width="9.140625" style="58"/>
    <col min="7940" max="7940" width="35.5703125" style="58" bestFit="1" customWidth="1"/>
    <col min="7941" max="7941" width="11.140625" style="58" bestFit="1" customWidth="1"/>
    <col min="7942" max="7942" width="11.7109375" style="58" bestFit="1" customWidth="1"/>
    <col min="7943" max="7943" width="9.140625" style="58"/>
    <col min="7944" max="7944" width="13.5703125" style="58" bestFit="1" customWidth="1"/>
    <col min="7945" max="7945" width="13.42578125" style="58" bestFit="1" customWidth="1"/>
    <col min="7946" max="7946" width="16.7109375" style="58" bestFit="1" customWidth="1"/>
    <col min="7947" max="7948" width="15.42578125" style="58" customWidth="1"/>
    <col min="7949" max="7949" width="14.7109375" style="58" bestFit="1" customWidth="1"/>
    <col min="7950" max="7950" width="9.28515625" style="58" bestFit="1" customWidth="1"/>
    <col min="7951" max="8195" width="9.140625" style="58"/>
    <col min="8196" max="8196" width="35.5703125" style="58" bestFit="1" customWidth="1"/>
    <col min="8197" max="8197" width="11.140625" style="58" bestFit="1" customWidth="1"/>
    <col min="8198" max="8198" width="11.7109375" style="58" bestFit="1" customWidth="1"/>
    <col min="8199" max="8199" width="9.140625" style="58"/>
    <col min="8200" max="8200" width="13.5703125" style="58" bestFit="1" customWidth="1"/>
    <col min="8201" max="8201" width="13.42578125" style="58" bestFit="1" customWidth="1"/>
    <col min="8202" max="8202" width="16.7109375" style="58" bestFit="1" customWidth="1"/>
    <col min="8203" max="8204" width="15.42578125" style="58" customWidth="1"/>
    <col min="8205" max="8205" width="14.7109375" style="58" bestFit="1" customWidth="1"/>
    <col min="8206" max="8206" width="9.28515625" style="58" bestFit="1" customWidth="1"/>
    <col min="8207" max="8451" width="9.140625" style="58"/>
    <col min="8452" max="8452" width="35.5703125" style="58" bestFit="1" customWidth="1"/>
    <col min="8453" max="8453" width="11.140625" style="58" bestFit="1" customWidth="1"/>
    <col min="8454" max="8454" width="11.7109375" style="58" bestFit="1" customWidth="1"/>
    <col min="8455" max="8455" width="9.140625" style="58"/>
    <col min="8456" max="8456" width="13.5703125" style="58" bestFit="1" customWidth="1"/>
    <col min="8457" max="8457" width="13.42578125" style="58" bestFit="1" customWidth="1"/>
    <col min="8458" max="8458" width="16.7109375" style="58" bestFit="1" customWidth="1"/>
    <col min="8459" max="8460" width="15.42578125" style="58" customWidth="1"/>
    <col min="8461" max="8461" width="14.7109375" style="58" bestFit="1" customWidth="1"/>
    <col min="8462" max="8462" width="9.28515625" style="58" bestFit="1" customWidth="1"/>
    <col min="8463" max="8707" width="9.140625" style="58"/>
    <col min="8708" max="8708" width="35.5703125" style="58" bestFit="1" customWidth="1"/>
    <col min="8709" max="8709" width="11.140625" style="58" bestFit="1" customWidth="1"/>
    <col min="8710" max="8710" width="11.7109375" style="58" bestFit="1" customWidth="1"/>
    <col min="8711" max="8711" width="9.140625" style="58"/>
    <col min="8712" max="8712" width="13.5703125" style="58" bestFit="1" customWidth="1"/>
    <col min="8713" max="8713" width="13.42578125" style="58" bestFit="1" customWidth="1"/>
    <col min="8714" max="8714" width="16.7109375" style="58" bestFit="1" customWidth="1"/>
    <col min="8715" max="8716" width="15.42578125" style="58" customWidth="1"/>
    <col min="8717" max="8717" width="14.7109375" style="58" bestFit="1" customWidth="1"/>
    <col min="8718" max="8718" width="9.28515625" style="58" bestFit="1" customWidth="1"/>
    <col min="8719" max="8963" width="9.140625" style="58"/>
    <col min="8964" max="8964" width="35.5703125" style="58" bestFit="1" customWidth="1"/>
    <col min="8965" max="8965" width="11.140625" style="58" bestFit="1" customWidth="1"/>
    <col min="8966" max="8966" width="11.7109375" style="58" bestFit="1" customWidth="1"/>
    <col min="8967" max="8967" width="9.140625" style="58"/>
    <col min="8968" max="8968" width="13.5703125" style="58" bestFit="1" customWidth="1"/>
    <col min="8969" max="8969" width="13.42578125" style="58" bestFit="1" customWidth="1"/>
    <col min="8970" max="8970" width="16.7109375" style="58" bestFit="1" customWidth="1"/>
    <col min="8971" max="8972" width="15.42578125" style="58" customWidth="1"/>
    <col min="8973" max="8973" width="14.7109375" style="58" bestFit="1" customWidth="1"/>
    <col min="8974" max="8974" width="9.28515625" style="58" bestFit="1" customWidth="1"/>
    <col min="8975" max="9219" width="9.140625" style="58"/>
    <col min="9220" max="9220" width="35.5703125" style="58" bestFit="1" customWidth="1"/>
    <col min="9221" max="9221" width="11.140625" style="58" bestFit="1" customWidth="1"/>
    <col min="9222" max="9222" width="11.7109375" style="58" bestFit="1" customWidth="1"/>
    <col min="9223" max="9223" width="9.140625" style="58"/>
    <col min="9224" max="9224" width="13.5703125" style="58" bestFit="1" customWidth="1"/>
    <col min="9225" max="9225" width="13.42578125" style="58" bestFit="1" customWidth="1"/>
    <col min="9226" max="9226" width="16.7109375" style="58" bestFit="1" customWidth="1"/>
    <col min="9227" max="9228" width="15.42578125" style="58" customWidth="1"/>
    <col min="9229" max="9229" width="14.7109375" style="58" bestFit="1" customWidth="1"/>
    <col min="9230" max="9230" width="9.28515625" style="58" bestFit="1" customWidth="1"/>
    <col min="9231" max="9475" width="9.140625" style="58"/>
    <col min="9476" max="9476" width="35.5703125" style="58" bestFit="1" customWidth="1"/>
    <col min="9477" max="9477" width="11.140625" style="58" bestFit="1" customWidth="1"/>
    <col min="9478" max="9478" width="11.7109375" style="58" bestFit="1" customWidth="1"/>
    <col min="9479" max="9479" width="9.140625" style="58"/>
    <col min="9480" max="9480" width="13.5703125" style="58" bestFit="1" customWidth="1"/>
    <col min="9481" max="9481" width="13.42578125" style="58" bestFit="1" customWidth="1"/>
    <col min="9482" max="9482" width="16.7109375" style="58" bestFit="1" customWidth="1"/>
    <col min="9483" max="9484" width="15.42578125" style="58" customWidth="1"/>
    <col min="9485" max="9485" width="14.7109375" style="58" bestFit="1" customWidth="1"/>
    <col min="9486" max="9486" width="9.28515625" style="58" bestFit="1" customWidth="1"/>
    <col min="9487" max="9731" width="9.140625" style="58"/>
    <col min="9732" max="9732" width="35.5703125" style="58" bestFit="1" customWidth="1"/>
    <col min="9733" max="9733" width="11.140625" style="58" bestFit="1" customWidth="1"/>
    <col min="9734" max="9734" width="11.7109375" style="58" bestFit="1" customWidth="1"/>
    <col min="9735" max="9735" width="9.140625" style="58"/>
    <col min="9736" max="9736" width="13.5703125" style="58" bestFit="1" customWidth="1"/>
    <col min="9737" max="9737" width="13.42578125" style="58" bestFit="1" customWidth="1"/>
    <col min="9738" max="9738" width="16.7109375" style="58" bestFit="1" customWidth="1"/>
    <col min="9739" max="9740" width="15.42578125" style="58" customWidth="1"/>
    <col min="9741" max="9741" width="14.7109375" style="58" bestFit="1" customWidth="1"/>
    <col min="9742" max="9742" width="9.28515625" style="58" bestFit="1" customWidth="1"/>
    <col min="9743" max="9987" width="9.140625" style="58"/>
    <col min="9988" max="9988" width="35.5703125" style="58" bestFit="1" customWidth="1"/>
    <col min="9989" max="9989" width="11.140625" style="58" bestFit="1" customWidth="1"/>
    <col min="9990" max="9990" width="11.7109375" style="58" bestFit="1" customWidth="1"/>
    <col min="9991" max="9991" width="9.140625" style="58"/>
    <col min="9992" max="9992" width="13.5703125" style="58" bestFit="1" customWidth="1"/>
    <col min="9993" max="9993" width="13.42578125" style="58" bestFit="1" customWidth="1"/>
    <col min="9994" max="9994" width="16.7109375" style="58" bestFit="1" customWidth="1"/>
    <col min="9995" max="9996" width="15.42578125" style="58" customWidth="1"/>
    <col min="9997" max="9997" width="14.7109375" style="58" bestFit="1" customWidth="1"/>
    <col min="9998" max="9998" width="9.28515625" style="58" bestFit="1" customWidth="1"/>
    <col min="9999" max="10243" width="9.140625" style="58"/>
    <col min="10244" max="10244" width="35.5703125" style="58" bestFit="1" customWidth="1"/>
    <col min="10245" max="10245" width="11.140625" style="58" bestFit="1" customWidth="1"/>
    <col min="10246" max="10246" width="11.7109375" style="58" bestFit="1" customWidth="1"/>
    <col min="10247" max="10247" width="9.140625" style="58"/>
    <col min="10248" max="10248" width="13.5703125" style="58" bestFit="1" customWidth="1"/>
    <col min="10249" max="10249" width="13.42578125" style="58" bestFit="1" customWidth="1"/>
    <col min="10250" max="10250" width="16.7109375" style="58" bestFit="1" customWidth="1"/>
    <col min="10251" max="10252" width="15.42578125" style="58" customWidth="1"/>
    <col min="10253" max="10253" width="14.7109375" style="58" bestFit="1" customWidth="1"/>
    <col min="10254" max="10254" width="9.28515625" style="58" bestFit="1" customWidth="1"/>
    <col min="10255" max="10499" width="9.140625" style="58"/>
    <col min="10500" max="10500" width="35.5703125" style="58" bestFit="1" customWidth="1"/>
    <col min="10501" max="10501" width="11.140625" style="58" bestFit="1" customWidth="1"/>
    <col min="10502" max="10502" width="11.7109375" style="58" bestFit="1" customWidth="1"/>
    <col min="10503" max="10503" width="9.140625" style="58"/>
    <col min="10504" max="10504" width="13.5703125" style="58" bestFit="1" customWidth="1"/>
    <col min="10505" max="10505" width="13.42578125" style="58" bestFit="1" customWidth="1"/>
    <col min="10506" max="10506" width="16.7109375" style="58" bestFit="1" customWidth="1"/>
    <col min="10507" max="10508" width="15.42578125" style="58" customWidth="1"/>
    <col min="10509" max="10509" width="14.7109375" style="58" bestFit="1" customWidth="1"/>
    <col min="10510" max="10510" width="9.28515625" style="58" bestFit="1" customWidth="1"/>
    <col min="10511" max="10755" width="9.140625" style="58"/>
    <col min="10756" max="10756" width="35.5703125" style="58" bestFit="1" customWidth="1"/>
    <col min="10757" max="10757" width="11.140625" style="58" bestFit="1" customWidth="1"/>
    <col min="10758" max="10758" width="11.7109375" style="58" bestFit="1" customWidth="1"/>
    <col min="10759" max="10759" width="9.140625" style="58"/>
    <col min="10760" max="10760" width="13.5703125" style="58" bestFit="1" customWidth="1"/>
    <col min="10761" max="10761" width="13.42578125" style="58" bestFit="1" customWidth="1"/>
    <col min="10762" max="10762" width="16.7109375" style="58" bestFit="1" customWidth="1"/>
    <col min="10763" max="10764" width="15.42578125" style="58" customWidth="1"/>
    <col min="10765" max="10765" width="14.7109375" style="58" bestFit="1" customWidth="1"/>
    <col min="10766" max="10766" width="9.28515625" style="58" bestFit="1" customWidth="1"/>
    <col min="10767" max="11011" width="9.140625" style="58"/>
    <col min="11012" max="11012" width="35.5703125" style="58" bestFit="1" customWidth="1"/>
    <col min="11013" max="11013" width="11.140625" style="58" bestFit="1" customWidth="1"/>
    <col min="11014" max="11014" width="11.7109375" style="58" bestFit="1" customWidth="1"/>
    <col min="11015" max="11015" width="9.140625" style="58"/>
    <col min="11016" max="11016" width="13.5703125" style="58" bestFit="1" customWidth="1"/>
    <col min="11017" max="11017" width="13.42578125" style="58" bestFit="1" customWidth="1"/>
    <col min="11018" max="11018" width="16.7109375" style="58" bestFit="1" customWidth="1"/>
    <col min="11019" max="11020" width="15.42578125" style="58" customWidth="1"/>
    <col min="11021" max="11021" width="14.7109375" style="58" bestFit="1" customWidth="1"/>
    <col min="11022" max="11022" width="9.28515625" style="58" bestFit="1" customWidth="1"/>
    <col min="11023" max="11267" width="9.140625" style="58"/>
    <col min="11268" max="11268" width="35.5703125" style="58" bestFit="1" customWidth="1"/>
    <col min="11269" max="11269" width="11.140625" style="58" bestFit="1" customWidth="1"/>
    <col min="11270" max="11270" width="11.7109375" style="58" bestFit="1" customWidth="1"/>
    <col min="11271" max="11271" width="9.140625" style="58"/>
    <col min="11272" max="11272" width="13.5703125" style="58" bestFit="1" customWidth="1"/>
    <col min="11273" max="11273" width="13.42578125" style="58" bestFit="1" customWidth="1"/>
    <col min="11274" max="11274" width="16.7109375" style="58" bestFit="1" customWidth="1"/>
    <col min="11275" max="11276" width="15.42578125" style="58" customWidth="1"/>
    <col min="11277" max="11277" width="14.7109375" style="58" bestFit="1" customWidth="1"/>
    <col min="11278" max="11278" width="9.28515625" style="58" bestFit="1" customWidth="1"/>
    <col min="11279" max="11523" width="9.140625" style="58"/>
    <col min="11524" max="11524" width="35.5703125" style="58" bestFit="1" customWidth="1"/>
    <col min="11525" max="11525" width="11.140625" style="58" bestFit="1" customWidth="1"/>
    <col min="11526" max="11526" width="11.7109375" style="58" bestFit="1" customWidth="1"/>
    <col min="11527" max="11527" width="9.140625" style="58"/>
    <col min="11528" max="11528" width="13.5703125" style="58" bestFit="1" customWidth="1"/>
    <col min="11529" max="11529" width="13.42578125" style="58" bestFit="1" customWidth="1"/>
    <col min="11530" max="11530" width="16.7109375" style="58" bestFit="1" customWidth="1"/>
    <col min="11531" max="11532" width="15.42578125" style="58" customWidth="1"/>
    <col min="11533" max="11533" width="14.7109375" style="58" bestFit="1" customWidth="1"/>
    <col min="11534" max="11534" width="9.28515625" style="58" bestFit="1" customWidth="1"/>
    <col min="11535" max="11779" width="9.140625" style="58"/>
    <col min="11780" max="11780" width="35.5703125" style="58" bestFit="1" customWidth="1"/>
    <col min="11781" max="11781" width="11.140625" style="58" bestFit="1" customWidth="1"/>
    <col min="11782" max="11782" width="11.7109375" style="58" bestFit="1" customWidth="1"/>
    <col min="11783" max="11783" width="9.140625" style="58"/>
    <col min="11784" max="11784" width="13.5703125" style="58" bestFit="1" customWidth="1"/>
    <col min="11785" max="11785" width="13.42578125" style="58" bestFit="1" customWidth="1"/>
    <col min="11786" max="11786" width="16.7109375" style="58" bestFit="1" customWidth="1"/>
    <col min="11787" max="11788" width="15.42578125" style="58" customWidth="1"/>
    <col min="11789" max="11789" width="14.7109375" style="58" bestFit="1" customWidth="1"/>
    <col min="11790" max="11790" width="9.28515625" style="58" bestFit="1" customWidth="1"/>
    <col min="11791" max="12035" width="9.140625" style="58"/>
    <col min="12036" max="12036" width="35.5703125" style="58" bestFit="1" customWidth="1"/>
    <col min="12037" max="12037" width="11.140625" style="58" bestFit="1" customWidth="1"/>
    <col min="12038" max="12038" width="11.7109375" style="58" bestFit="1" customWidth="1"/>
    <col min="12039" max="12039" width="9.140625" style="58"/>
    <col min="12040" max="12040" width="13.5703125" style="58" bestFit="1" customWidth="1"/>
    <col min="12041" max="12041" width="13.42578125" style="58" bestFit="1" customWidth="1"/>
    <col min="12042" max="12042" width="16.7109375" style="58" bestFit="1" customWidth="1"/>
    <col min="12043" max="12044" width="15.42578125" style="58" customWidth="1"/>
    <col min="12045" max="12045" width="14.7109375" style="58" bestFit="1" customWidth="1"/>
    <col min="12046" max="12046" width="9.28515625" style="58" bestFit="1" customWidth="1"/>
    <col min="12047" max="12291" width="9.140625" style="58"/>
    <col min="12292" max="12292" width="35.5703125" style="58" bestFit="1" customWidth="1"/>
    <col min="12293" max="12293" width="11.140625" style="58" bestFit="1" customWidth="1"/>
    <col min="12294" max="12294" width="11.7109375" style="58" bestFit="1" customWidth="1"/>
    <col min="12295" max="12295" width="9.140625" style="58"/>
    <col min="12296" max="12296" width="13.5703125" style="58" bestFit="1" customWidth="1"/>
    <col min="12297" max="12297" width="13.42578125" style="58" bestFit="1" customWidth="1"/>
    <col min="12298" max="12298" width="16.7109375" style="58" bestFit="1" customWidth="1"/>
    <col min="12299" max="12300" width="15.42578125" style="58" customWidth="1"/>
    <col min="12301" max="12301" width="14.7109375" style="58" bestFit="1" customWidth="1"/>
    <col min="12302" max="12302" width="9.28515625" style="58" bestFit="1" customWidth="1"/>
    <col min="12303" max="12547" width="9.140625" style="58"/>
    <col min="12548" max="12548" width="35.5703125" style="58" bestFit="1" customWidth="1"/>
    <col min="12549" max="12549" width="11.140625" style="58" bestFit="1" customWidth="1"/>
    <col min="12550" max="12550" width="11.7109375" style="58" bestFit="1" customWidth="1"/>
    <col min="12551" max="12551" width="9.140625" style="58"/>
    <col min="12552" max="12552" width="13.5703125" style="58" bestFit="1" customWidth="1"/>
    <col min="12553" max="12553" width="13.42578125" style="58" bestFit="1" customWidth="1"/>
    <col min="12554" max="12554" width="16.7109375" style="58" bestFit="1" customWidth="1"/>
    <col min="12555" max="12556" width="15.42578125" style="58" customWidth="1"/>
    <col min="12557" max="12557" width="14.7109375" style="58" bestFit="1" customWidth="1"/>
    <col min="12558" max="12558" width="9.28515625" style="58" bestFit="1" customWidth="1"/>
    <col min="12559" max="12803" width="9.140625" style="58"/>
    <col min="12804" max="12804" width="35.5703125" style="58" bestFit="1" customWidth="1"/>
    <col min="12805" max="12805" width="11.140625" style="58" bestFit="1" customWidth="1"/>
    <col min="12806" max="12806" width="11.7109375" style="58" bestFit="1" customWidth="1"/>
    <col min="12807" max="12807" width="9.140625" style="58"/>
    <col min="12808" max="12808" width="13.5703125" style="58" bestFit="1" customWidth="1"/>
    <col min="12809" max="12809" width="13.42578125" style="58" bestFit="1" customWidth="1"/>
    <col min="12810" max="12810" width="16.7109375" style="58" bestFit="1" customWidth="1"/>
    <col min="12811" max="12812" width="15.42578125" style="58" customWidth="1"/>
    <col min="12813" max="12813" width="14.7109375" style="58" bestFit="1" customWidth="1"/>
    <col min="12814" max="12814" width="9.28515625" style="58" bestFit="1" customWidth="1"/>
    <col min="12815" max="13059" width="9.140625" style="58"/>
    <col min="13060" max="13060" width="35.5703125" style="58" bestFit="1" customWidth="1"/>
    <col min="13061" max="13061" width="11.140625" style="58" bestFit="1" customWidth="1"/>
    <col min="13062" max="13062" width="11.7109375" style="58" bestFit="1" customWidth="1"/>
    <col min="13063" max="13063" width="9.140625" style="58"/>
    <col min="13064" max="13064" width="13.5703125" style="58" bestFit="1" customWidth="1"/>
    <col min="13065" max="13065" width="13.42578125" style="58" bestFit="1" customWidth="1"/>
    <col min="13066" max="13066" width="16.7109375" style="58" bestFit="1" customWidth="1"/>
    <col min="13067" max="13068" width="15.42578125" style="58" customWidth="1"/>
    <col min="13069" max="13069" width="14.7109375" style="58" bestFit="1" customWidth="1"/>
    <col min="13070" max="13070" width="9.28515625" style="58" bestFit="1" customWidth="1"/>
    <col min="13071" max="13315" width="9.140625" style="58"/>
    <col min="13316" max="13316" width="35.5703125" style="58" bestFit="1" customWidth="1"/>
    <col min="13317" max="13317" width="11.140625" style="58" bestFit="1" customWidth="1"/>
    <col min="13318" max="13318" width="11.7109375" style="58" bestFit="1" customWidth="1"/>
    <col min="13319" max="13319" width="9.140625" style="58"/>
    <col min="13320" max="13320" width="13.5703125" style="58" bestFit="1" customWidth="1"/>
    <col min="13321" max="13321" width="13.42578125" style="58" bestFit="1" customWidth="1"/>
    <col min="13322" max="13322" width="16.7109375" style="58" bestFit="1" customWidth="1"/>
    <col min="13323" max="13324" width="15.42578125" style="58" customWidth="1"/>
    <col min="13325" max="13325" width="14.7109375" style="58" bestFit="1" customWidth="1"/>
    <col min="13326" max="13326" width="9.28515625" style="58" bestFit="1" customWidth="1"/>
    <col min="13327" max="13571" width="9.140625" style="58"/>
    <col min="13572" max="13572" width="35.5703125" style="58" bestFit="1" customWidth="1"/>
    <col min="13573" max="13573" width="11.140625" style="58" bestFit="1" customWidth="1"/>
    <col min="13574" max="13574" width="11.7109375" style="58" bestFit="1" customWidth="1"/>
    <col min="13575" max="13575" width="9.140625" style="58"/>
    <col min="13576" max="13576" width="13.5703125" style="58" bestFit="1" customWidth="1"/>
    <col min="13577" max="13577" width="13.42578125" style="58" bestFit="1" customWidth="1"/>
    <col min="13578" max="13578" width="16.7109375" style="58" bestFit="1" customWidth="1"/>
    <col min="13579" max="13580" width="15.42578125" style="58" customWidth="1"/>
    <col min="13581" max="13581" width="14.7109375" style="58" bestFit="1" customWidth="1"/>
    <col min="13582" max="13582" width="9.28515625" style="58" bestFit="1" customWidth="1"/>
    <col min="13583" max="13827" width="9.140625" style="58"/>
    <col min="13828" max="13828" width="35.5703125" style="58" bestFit="1" customWidth="1"/>
    <col min="13829" max="13829" width="11.140625" style="58" bestFit="1" customWidth="1"/>
    <col min="13830" max="13830" width="11.7109375" style="58" bestFit="1" customWidth="1"/>
    <col min="13831" max="13831" width="9.140625" style="58"/>
    <col min="13832" max="13832" width="13.5703125" style="58" bestFit="1" customWidth="1"/>
    <col min="13833" max="13833" width="13.42578125" style="58" bestFit="1" customWidth="1"/>
    <col min="13834" max="13834" width="16.7109375" style="58" bestFit="1" customWidth="1"/>
    <col min="13835" max="13836" width="15.42578125" style="58" customWidth="1"/>
    <col min="13837" max="13837" width="14.7109375" style="58" bestFit="1" customWidth="1"/>
    <col min="13838" max="13838" width="9.28515625" style="58" bestFit="1" customWidth="1"/>
    <col min="13839" max="14083" width="9.140625" style="58"/>
    <col min="14084" max="14084" width="35.5703125" style="58" bestFit="1" customWidth="1"/>
    <col min="14085" max="14085" width="11.140625" style="58" bestFit="1" customWidth="1"/>
    <col min="14086" max="14086" width="11.7109375" style="58" bestFit="1" customWidth="1"/>
    <col min="14087" max="14087" width="9.140625" style="58"/>
    <col min="14088" max="14088" width="13.5703125" style="58" bestFit="1" customWidth="1"/>
    <col min="14089" max="14089" width="13.42578125" style="58" bestFit="1" customWidth="1"/>
    <col min="14090" max="14090" width="16.7109375" style="58" bestFit="1" customWidth="1"/>
    <col min="14091" max="14092" width="15.42578125" style="58" customWidth="1"/>
    <col min="14093" max="14093" width="14.7109375" style="58" bestFit="1" customWidth="1"/>
    <col min="14094" max="14094" width="9.28515625" style="58" bestFit="1" customWidth="1"/>
    <col min="14095" max="14339" width="9.140625" style="58"/>
    <col min="14340" max="14340" width="35.5703125" style="58" bestFit="1" customWidth="1"/>
    <col min="14341" max="14341" width="11.140625" style="58" bestFit="1" customWidth="1"/>
    <col min="14342" max="14342" width="11.7109375" style="58" bestFit="1" customWidth="1"/>
    <col min="14343" max="14343" width="9.140625" style="58"/>
    <col min="14344" max="14344" width="13.5703125" style="58" bestFit="1" customWidth="1"/>
    <col min="14345" max="14345" width="13.42578125" style="58" bestFit="1" customWidth="1"/>
    <col min="14346" max="14346" width="16.7109375" style="58" bestFit="1" customWidth="1"/>
    <col min="14347" max="14348" width="15.42578125" style="58" customWidth="1"/>
    <col min="14349" max="14349" width="14.7109375" style="58" bestFit="1" customWidth="1"/>
    <col min="14350" max="14350" width="9.28515625" style="58" bestFit="1" customWidth="1"/>
    <col min="14351" max="14595" width="9.140625" style="58"/>
    <col min="14596" max="14596" width="35.5703125" style="58" bestFit="1" customWidth="1"/>
    <col min="14597" max="14597" width="11.140625" style="58" bestFit="1" customWidth="1"/>
    <col min="14598" max="14598" width="11.7109375" style="58" bestFit="1" customWidth="1"/>
    <col min="14599" max="14599" width="9.140625" style="58"/>
    <col min="14600" max="14600" width="13.5703125" style="58" bestFit="1" customWidth="1"/>
    <col min="14601" max="14601" width="13.42578125" style="58" bestFit="1" customWidth="1"/>
    <col min="14602" max="14602" width="16.7109375" style="58" bestFit="1" customWidth="1"/>
    <col min="14603" max="14604" width="15.42578125" style="58" customWidth="1"/>
    <col min="14605" max="14605" width="14.7109375" style="58" bestFit="1" customWidth="1"/>
    <col min="14606" max="14606" width="9.28515625" style="58" bestFit="1" customWidth="1"/>
    <col min="14607" max="14851" width="9.140625" style="58"/>
    <col min="14852" max="14852" width="35.5703125" style="58" bestFit="1" customWidth="1"/>
    <col min="14853" max="14853" width="11.140625" style="58" bestFit="1" customWidth="1"/>
    <col min="14854" max="14854" width="11.7109375" style="58" bestFit="1" customWidth="1"/>
    <col min="14855" max="14855" width="9.140625" style="58"/>
    <col min="14856" max="14856" width="13.5703125" style="58" bestFit="1" customWidth="1"/>
    <col min="14857" max="14857" width="13.42578125" style="58" bestFit="1" customWidth="1"/>
    <col min="14858" max="14858" width="16.7109375" style="58" bestFit="1" customWidth="1"/>
    <col min="14859" max="14860" width="15.42578125" style="58" customWidth="1"/>
    <col min="14861" max="14861" width="14.7109375" style="58" bestFit="1" customWidth="1"/>
    <col min="14862" max="14862" width="9.28515625" style="58" bestFit="1" customWidth="1"/>
    <col min="14863" max="15107" width="9.140625" style="58"/>
    <col min="15108" max="15108" width="35.5703125" style="58" bestFit="1" customWidth="1"/>
    <col min="15109" max="15109" width="11.140625" style="58" bestFit="1" customWidth="1"/>
    <col min="15110" max="15110" width="11.7109375" style="58" bestFit="1" customWidth="1"/>
    <col min="15111" max="15111" width="9.140625" style="58"/>
    <col min="15112" max="15112" width="13.5703125" style="58" bestFit="1" customWidth="1"/>
    <col min="15113" max="15113" width="13.42578125" style="58" bestFit="1" customWidth="1"/>
    <col min="15114" max="15114" width="16.7109375" style="58" bestFit="1" customWidth="1"/>
    <col min="15115" max="15116" width="15.42578125" style="58" customWidth="1"/>
    <col min="15117" max="15117" width="14.7109375" style="58" bestFit="1" customWidth="1"/>
    <col min="15118" max="15118" width="9.28515625" style="58" bestFit="1" customWidth="1"/>
    <col min="15119" max="15363" width="9.140625" style="58"/>
    <col min="15364" max="15364" width="35.5703125" style="58" bestFit="1" customWidth="1"/>
    <col min="15365" max="15365" width="11.140625" style="58" bestFit="1" customWidth="1"/>
    <col min="15366" max="15366" width="11.7109375" style="58" bestFit="1" customWidth="1"/>
    <col min="15367" max="15367" width="9.140625" style="58"/>
    <col min="15368" max="15368" width="13.5703125" style="58" bestFit="1" customWidth="1"/>
    <col min="15369" max="15369" width="13.42578125" style="58" bestFit="1" customWidth="1"/>
    <col min="15370" max="15370" width="16.7109375" style="58" bestFit="1" customWidth="1"/>
    <col min="15371" max="15372" width="15.42578125" style="58" customWidth="1"/>
    <col min="15373" max="15373" width="14.7109375" style="58" bestFit="1" customWidth="1"/>
    <col min="15374" max="15374" width="9.28515625" style="58" bestFit="1" customWidth="1"/>
    <col min="15375" max="15619" width="9.140625" style="58"/>
    <col min="15620" max="15620" width="35.5703125" style="58" bestFit="1" customWidth="1"/>
    <col min="15621" max="15621" width="11.140625" style="58" bestFit="1" customWidth="1"/>
    <col min="15622" max="15622" width="11.7109375" style="58" bestFit="1" customWidth="1"/>
    <col min="15623" max="15623" width="9.140625" style="58"/>
    <col min="15624" max="15624" width="13.5703125" style="58" bestFit="1" customWidth="1"/>
    <col min="15625" max="15625" width="13.42578125" style="58" bestFit="1" customWidth="1"/>
    <col min="15626" max="15626" width="16.7109375" style="58" bestFit="1" customWidth="1"/>
    <col min="15627" max="15628" width="15.42578125" style="58" customWidth="1"/>
    <col min="15629" max="15629" width="14.7109375" style="58" bestFit="1" customWidth="1"/>
    <col min="15630" max="15630" width="9.28515625" style="58" bestFit="1" customWidth="1"/>
    <col min="15631" max="15875" width="9.140625" style="58"/>
    <col min="15876" max="15876" width="35.5703125" style="58" bestFit="1" customWidth="1"/>
    <col min="15877" max="15877" width="11.140625" style="58" bestFit="1" customWidth="1"/>
    <col min="15878" max="15878" width="11.7109375" style="58" bestFit="1" customWidth="1"/>
    <col min="15879" max="15879" width="9.140625" style="58"/>
    <col min="15880" max="15880" width="13.5703125" style="58" bestFit="1" customWidth="1"/>
    <col min="15881" max="15881" width="13.42578125" style="58" bestFit="1" customWidth="1"/>
    <col min="15882" max="15882" width="16.7109375" style="58" bestFit="1" customWidth="1"/>
    <col min="15883" max="15884" width="15.42578125" style="58" customWidth="1"/>
    <col min="15885" max="15885" width="14.7109375" style="58" bestFit="1" customWidth="1"/>
    <col min="15886" max="15886" width="9.28515625" style="58" bestFit="1" customWidth="1"/>
    <col min="15887" max="16131" width="9.140625" style="58"/>
    <col min="16132" max="16132" width="35.5703125" style="58" bestFit="1" customWidth="1"/>
    <col min="16133" max="16133" width="11.140625" style="58" bestFit="1" customWidth="1"/>
    <col min="16134" max="16134" width="11.7109375" style="58" bestFit="1" customWidth="1"/>
    <col min="16135" max="16135" width="9.140625" style="58"/>
    <col min="16136" max="16136" width="13.5703125" style="58" bestFit="1" customWidth="1"/>
    <col min="16137" max="16137" width="13.42578125" style="58" bestFit="1" customWidth="1"/>
    <col min="16138" max="16138" width="16.7109375" style="58" bestFit="1" customWidth="1"/>
    <col min="16139" max="16140" width="15.42578125" style="58" customWidth="1"/>
    <col min="16141" max="16141" width="14.7109375" style="58" bestFit="1" customWidth="1"/>
    <col min="16142" max="16142" width="9.28515625" style="58" bestFit="1" customWidth="1"/>
    <col min="16143" max="16384" width="9.140625" style="58"/>
  </cols>
  <sheetData>
    <row r="1" spans="1:16" ht="18.75" x14ac:dyDescent="0.2">
      <c r="A1" s="112" t="s">
        <v>86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67"/>
      <c r="O1" s="67"/>
      <c r="P1" s="67"/>
    </row>
    <row r="3" spans="1:16" x14ac:dyDescent="0.2">
      <c r="A3" s="80" t="s">
        <v>22</v>
      </c>
      <c r="B3" s="81">
        <v>42370</v>
      </c>
    </row>
    <row r="4" spans="1:16" x14ac:dyDescent="0.2">
      <c r="A4" s="58" t="s">
        <v>63</v>
      </c>
      <c r="B4" s="64">
        <f>'Series A Pro Forma'!B3</f>
        <v>10000000</v>
      </c>
    </row>
    <row r="5" spans="1:16" x14ac:dyDescent="0.2">
      <c r="A5" s="58" t="s">
        <v>60</v>
      </c>
      <c r="B5" s="63">
        <f ca="1">'Series A Pro Forma'!C31+'Series A Pro Forma'!B6</f>
        <v>11905902</v>
      </c>
    </row>
    <row r="6" spans="1:16" x14ac:dyDescent="0.2">
      <c r="A6" s="59" t="s">
        <v>23</v>
      </c>
      <c r="B6" s="60">
        <f ca="1">'Series A Pro Forma'!B10</f>
        <v>0.70425000000000004</v>
      </c>
    </row>
    <row r="7" spans="1:16" x14ac:dyDescent="0.2">
      <c r="A7" s="59" t="s">
        <v>24</v>
      </c>
      <c r="B7" s="60">
        <f ca="1">B6*0.8</f>
        <v>0.56340000000000001</v>
      </c>
    </row>
    <row r="8" spans="1:16" x14ac:dyDescent="0.2">
      <c r="A8" s="59" t="s">
        <v>61</v>
      </c>
      <c r="B8" s="60">
        <f ca="1">I14/B5</f>
        <v>0.16798391251666611</v>
      </c>
    </row>
    <row r="9" spans="1:16" ht="13.5" customHeight="1" x14ac:dyDescent="0.2">
      <c r="A9" s="59" t="s">
        <v>62</v>
      </c>
      <c r="B9" s="60">
        <f ca="1">I20/B5</f>
        <v>0.33596782503333222</v>
      </c>
    </row>
    <row r="10" spans="1:16" ht="13.5" customHeight="1" x14ac:dyDescent="0.2">
      <c r="A10" s="59"/>
      <c r="B10" s="61"/>
    </row>
    <row r="12" spans="1:16" x14ac:dyDescent="0.2">
      <c r="A12" s="59" t="s">
        <v>78</v>
      </c>
    </row>
    <row r="13" spans="1:16" ht="25.5" x14ac:dyDescent="0.2">
      <c r="A13" s="65" t="s">
        <v>25</v>
      </c>
      <c r="B13" s="65" t="s">
        <v>26</v>
      </c>
      <c r="C13" s="65" t="s">
        <v>27</v>
      </c>
      <c r="D13" s="65" t="s">
        <v>28</v>
      </c>
      <c r="E13" s="65" t="s">
        <v>29</v>
      </c>
      <c r="F13" s="65" t="s">
        <v>30</v>
      </c>
      <c r="G13" s="65" t="s">
        <v>31</v>
      </c>
      <c r="H13" s="65" t="s">
        <v>33</v>
      </c>
      <c r="I13" s="65" t="s">
        <v>34</v>
      </c>
      <c r="J13" s="65" t="s">
        <v>32</v>
      </c>
      <c r="K13" s="65" t="s">
        <v>64</v>
      </c>
      <c r="L13" s="65" t="s">
        <v>0</v>
      </c>
      <c r="M13" s="65" t="s">
        <v>65</v>
      </c>
    </row>
    <row r="14" spans="1:16" x14ac:dyDescent="0.2">
      <c r="A14" s="69" t="s">
        <v>82</v>
      </c>
      <c r="B14" s="70">
        <v>42156</v>
      </c>
      <c r="C14" s="71">
        <v>0.08</v>
      </c>
      <c r="D14" s="72">
        <f>$B$3-B14</f>
        <v>214</v>
      </c>
      <c r="E14" s="73">
        <v>100000</v>
      </c>
      <c r="F14" s="73">
        <f>ROUND(E14*C14*(D14/365),2)</f>
        <v>4690.41</v>
      </c>
      <c r="G14" s="73">
        <f>E14+F14</f>
        <v>104690.41</v>
      </c>
      <c r="H14" s="74">
        <v>0.2</v>
      </c>
      <c r="I14" s="73">
        <v>2000000</v>
      </c>
      <c r="J14" s="75">
        <f ca="1">IF($B$7&lt;$B$8,$B$7,$B$8)</f>
        <v>0.16798391251666611</v>
      </c>
      <c r="K14" s="76">
        <f ca="1">ROUNDDOWN(G14/J14,0)</f>
        <v>623216</v>
      </c>
      <c r="L14" s="77">
        <f ca="1">ROUNDDOWN(G14/J14,0)-M14</f>
        <v>474560.82073127443</v>
      </c>
      <c r="M14" s="77">
        <f ca="1">G14/B$6</f>
        <v>148655.17926872559</v>
      </c>
    </row>
    <row r="15" spans="1:16" ht="13.5" thickBot="1" x14ac:dyDescent="0.25">
      <c r="A15" s="84" t="s">
        <v>83</v>
      </c>
      <c r="B15" s="85">
        <v>42200</v>
      </c>
      <c r="C15" s="86">
        <v>0.08</v>
      </c>
      <c r="D15" s="87">
        <f>$B$3-B15</f>
        <v>170</v>
      </c>
      <c r="E15" s="88">
        <v>150000</v>
      </c>
      <c r="F15" s="88">
        <f>ROUND(E15*C15*(D15/365),2)</f>
        <v>5589.04</v>
      </c>
      <c r="G15" s="88">
        <f>E15+F15</f>
        <v>155589.04</v>
      </c>
      <c r="H15" s="89">
        <v>0.2</v>
      </c>
      <c r="I15" s="88">
        <f>I14</f>
        <v>2000000</v>
      </c>
      <c r="J15" s="90">
        <f ca="1">IF($B$7&lt;$B$8,$B$7,$B$8)</f>
        <v>0.16798391251666611</v>
      </c>
      <c r="K15" s="91">
        <f ca="1">ROUNDDOWN(G15/J15,0)</f>
        <v>926213</v>
      </c>
      <c r="L15" s="92">
        <f ca="1">ROUNDDOWN(G15/J15,0)-M15</f>
        <v>705284.29570465034</v>
      </c>
      <c r="M15" s="92">
        <f ca="1">G15/B$6</f>
        <v>220928.70429534966</v>
      </c>
    </row>
    <row r="16" spans="1:16" ht="13.5" thickTop="1" x14ac:dyDescent="0.2">
      <c r="A16" s="83" t="s">
        <v>80</v>
      </c>
      <c r="B16" s="83"/>
      <c r="C16" s="83"/>
      <c r="D16" s="83"/>
      <c r="E16" s="78">
        <f>SUM(E14:E15)</f>
        <v>250000</v>
      </c>
      <c r="F16" s="78">
        <f>SUM(F14:F15)</f>
        <v>10279.450000000001</v>
      </c>
      <c r="G16" s="78">
        <f>SUM(G14:G15)</f>
        <v>260279.45</v>
      </c>
      <c r="H16" s="78"/>
      <c r="I16" s="78"/>
      <c r="J16" s="78"/>
      <c r="K16" s="79">
        <f ca="1">SUM(K14:K15)</f>
        <v>1549429</v>
      </c>
      <c r="L16" s="79">
        <f ca="1">SUM(L14:L15)</f>
        <v>1179845.1164359248</v>
      </c>
      <c r="M16" s="79">
        <f ca="1">SUM(M14:M15)</f>
        <v>369583.88356407522</v>
      </c>
    </row>
    <row r="17" spans="1:14" x14ac:dyDescent="0.2">
      <c r="E17" s="62"/>
      <c r="F17" s="62"/>
      <c r="G17" s="62"/>
      <c r="H17" s="62"/>
      <c r="I17" s="62"/>
      <c r="J17" s="62"/>
      <c r="K17" s="63"/>
      <c r="L17" s="62"/>
      <c r="M17" s="63"/>
    </row>
    <row r="18" spans="1:14" x14ac:dyDescent="0.2">
      <c r="A18" s="59" t="s">
        <v>79</v>
      </c>
      <c r="K18" s="63"/>
    </row>
    <row r="19" spans="1:14" ht="25.5" x14ac:dyDescent="0.2">
      <c r="A19" s="65" t="s">
        <v>25</v>
      </c>
      <c r="B19" s="65" t="s">
        <v>26</v>
      </c>
      <c r="C19" s="65" t="s">
        <v>27</v>
      </c>
      <c r="D19" s="65" t="s">
        <v>28</v>
      </c>
      <c r="E19" s="65" t="s">
        <v>29</v>
      </c>
      <c r="F19" s="65" t="s">
        <v>30</v>
      </c>
      <c r="G19" s="65" t="s">
        <v>31</v>
      </c>
      <c r="H19" s="65" t="s">
        <v>33</v>
      </c>
      <c r="I19" s="65" t="s">
        <v>34</v>
      </c>
      <c r="J19" s="65" t="s">
        <v>32</v>
      </c>
      <c r="K19" s="66"/>
      <c r="L19" s="65"/>
      <c r="M19" s="65" t="s">
        <v>66</v>
      </c>
    </row>
    <row r="20" spans="1:14" x14ac:dyDescent="0.2">
      <c r="A20" s="69" t="s">
        <v>84</v>
      </c>
      <c r="B20" s="70">
        <v>42156</v>
      </c>
      <c r="C20" s="71">
        <v>0</v>
      </c>
      <c r="D20" s="72">
        <v>0</v>
      </c>
      <c r="E20" s="73">
        <v>100000</v>
      </c>
      <c r="F20" s="73">
        <f t="shared" ref="F20:F21" si="0">ROUND(E20*C20*(D20/365),2)</f>
        <v>0</v>
      </c>
      <c r="G20" s="73">
        <f t="shared" ref="G20:G21" si="1">E20+F20</f>
        <v>100000</v>
      </c>
      <c r="H20" s="74">
        <v>0.2</v>
      </c>
      <c r="I20" s="73">
        <v>4000000</v>
      </c>
      <c r="J20" s="75">
        <f ca="1">IF($B$7&gt;$B$9,$B$9,$B$7)</f>
        <v>0.33596782503333222</v>
      </c>
      <c r="K20" s="76"/>
      <c r="L20" s="77"/>
      <c r="M20" s="77">
        <f ca="1">G20/J20</f>
        <v>297647.55</v>
      </c>
    </row>
    <row r="21" spans="1:14" ht="13.5" thickBot="1" x14ac:dyDescent="0.25">
      <c r="A21" s="84" t="s">
        <v>85</v>
      </c>
      <c r="B21" s="85">
        <v>42200</v>
      </c>
      <c r="C21" s="86">
        <v>0</v>
      </c>
      <c r="D21" s="87">
        <v>0</v>
      </c>
      <c r="E21" s="88">
        <v>150000</v>
      </c>
      <c r="F21" s="88">
        <f t="shared" si="0"/>
        <v>0</v>
      </c>
      <c r="G21" s="88">
        <f t="shared" si="1"/>
        <v>150000</v>
      </c>
      <c r="H21" s="89">
        <v>0.2</v>
      </c>
      <c r="I21" s="88">
        <f>I20</f>
        <v>4000000</v>
      </c>
      <c r="J21" s="90">
        <f t="shared" ref="J21" ca="1" si="2">IF($B$7&gt;$B$9,$B$9,$B$7)</f>
        <v>0.33596782503333222</v>
      </c>
      <c r="K21" s="91"/>
      <c r="L21" s="92"/>
      <c r="M21" s="92">
        <f ca="1">G21/J21</f>
        <v>446471.32499999995</v>
      </c>
    </row>
    <row r="22" spans="1:14" ht="13.5" thickTop="1" x14ac:dyDescent="0.2">
      <c r="A22" s="83" t="s">
        <v>80</v>
      </c>
      <c r="B22" s="83"/>
      <c r="C22" s="83"/>
      <c r="D22" s="83"/>
      <c r="E22" s="78">
        <f>SUM(E20:E21)</f>
        <v>250000</v>
      </c>
      <c r="F22" s="78">
        <f>SUM(F20:F21)</f>
        <v>0</v>
      </c>
      <c r="G22" s="78">
        <f>SUM(G20:G21)</f>
        <v>250000</v>
      </c>
      <c r="H22" s="78"/>
      <c r="I22" s="78"/>
      <c r="J22" s="78"/>
      <c r="K22" s="79">
        <f>SUM(K20:K21)</f>
        <v>0</v>
      </c>
      <c r="L22" s="79">
        <f>SUM(L20:L21)</f>
        <v>0</v>
      </c>
      <c r="M22" s="79">
        <f ca="1">SUM(M20:M21)</f>
        <v>744118.875</v>
      </c>
      <c r="N22" s="63"/>
    </row>
    <row r="23" spans="1:14" x14ac:dyDescent="0.2">
      <c r="G23" s="62"/>
      <c r="H23" s="62"/>
      <c r="I23" s="62"/>
      <c r="J23" s="63"/>
      <c r="K23" s="63"/>
      <c r="L23" s="63"/>
      <c r="M23" s="63"/>
    </row>
    <row r="24" spans="1:14" x14ac:dyDescent="0.2">
      <c r="M24" s="63"/>
    </row>
    <row r="25" spans="1:14" x14ac:dyDescent="0.2">
      <c r="E25" s="62"/>
    </row>
    <row r="28" spans="1:14" x14ac:dyDescent="0.2">
      <c r="M28" s="63"/>
    </row>
  </sheetData>
  <mergeCells count="1">
    <mergeCell ref="A1:M1"/>
  </mergeCells>
  <phoneticPr fontId="39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8"/>
  <sheetViews>
    <sheetView tabSelected="1" zoomScale="115" zoomScaleNormal="115" workbookViewId="0">
      <pane xSplit="1" ySplit="16" topLeftCell="B17" activePane="bottomRight" state="frozen"/>
      <selection activeCell="D14" sqref="D14"/>
      <selection pane="topRight" activeCell="D14" sqref="D14"/>
      <selection pane="bottomLeft" activeCell="D14" sqref="D14"/>
      <selection pane="bottomRight" activeCell="G8" sqref="G8"/>
    </sheetView>
  </sheetViews>
  <sheetFormatPr defaultColWidth="9.140625" defaultRowHeight="14.25" outlineLevelCol="1" x14ac:dyDescent="0.2"/>
  <cols>
    <col min="1" max="1" width="40.85546875" style="114" bestFit="1" customWidth="1"/>
    <col min="2" max="2" width="20.7109375" style="114" customWidth="1"/>
    <col min="3" max="3" width="14.42578125" style="114" customWidth="1"/>
    <col min="4" max="4" width="14.28515625" style="117" customWidth="1"/>
    <col min="5" max="7" width="18.42578125" style="117" customWidth="1"/>
    <col min="8" max="8" width="19.28515625" style="117" customWidth="1"/>
    <col min="9" max="9" width="15.5703125" style="117" hidden="1" customWidth="1" outlineLevel="1"/>
    <col min="10" max="10" width="16.140625" style="117" customWidth="1" collapsed="1"/>
    <col min="11" max="11" width="16.7109375" style="114" customWidth="1"/>
    <col min="12" max="12" width="16.85546875" style="114" customWidth="1"/>
    <col min="13" max="13" width="16.85546875" style="118" customWidth="1"/>
    <col min="14" max="14" width="18" style="117" customWidth="1"/>
    <col min="15" max="15" width="18.7109375" style="114" customWidth="1"/>
    <col min="16" max="16" width="18.7109375" style="117" customWidth="1"/>
    <col min="17" max="17" width="10.85546875" style="114" bestFit="1" customWidth="1"/>
    <col min="18" max="16384" width="9.140625" style="114"/>
  </cols>
  <sheetData>
    <row r="1" spans="1:16" ht="34.5" customHeight="1" thickBot="1" x14ac:dyDescent="0.25">
      <c r="A1" s="113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5.75" x14ac:dyDescent="0.2">
      <c r="A2" s="115" t="s">
        <v>35</v>
      </c>
      <c r="B2" s="116"/>
    </row>
    <row r="3" spans="1:16" x14ac:dyDescent="0.2">
      <c r="A3" s="119" t="s">
        <v>36</v>
      </c>
      <c r="B3" s="120">
        <v>10000000</v>
      </c>
      <c r="C3" s="121"/>
    </row>
    <row r="4" spans="1:16" x14ac:dyDescent="0.2">
      <c r="A4" s="119" t="s">
        <v>48</v>
      </c>
      <c r="B4" s="120">
        <v>2000000</v>
      </c>
      <c r="C4" s="121"/>
    </row>
    <row r="5" spans="1:16" x14ac:dyDescent="0.2">
      <c r="A5" s="119" t="s">
        <v>71</v>
      </c>
      <c r="B5" s="122">
        <f>C27</f>
        <v>650000</v>
      </c>
    </row>
    <row r="6" spans="1:16" x14ac:dyDescent="0.2">
      <c r="A6" s="119" t="s">
        <v>72</v>
      </c>
      <c r="B6" s="122">
        <f ca="1">B7-B5</f>
        <v>1905902</v>
      </c>
      <c r="C6" s="123" t="s">
        <v>73</v>
      </c>
    </row>
    <row r="7" spans="1:16" x14ac:dyDescent="0.2">
      <c r="A7" s="119" t="s">
        <v>38</v>
      </c>
      <c r="B7" s="122">
        <f ca="1">ROUNDDOWN(0.15*O31,0)</f>
        <v>2555902</v>
      </c>
      <c r="C7" s="124">
        <f ca="1">B7/B11</f>
        <v>0.14999997175655153</v>
      </c>
    </row>
    <row r="8" spans="1:16" x14ac:dyDescent="0.2">
      <c r="A8" s="119" t="s">
        <v>37</v>
      </c>
      <c r="B8" s="122">
        <f ca="1">C31+B6</f>
        <v>11905902</v>
      </c>
      <c r="C8" s="121"/>
    </row>
    <row r="9" spans="1:16" x14ac:dyDescent="0.2">
      <c r="A9" s="119" t="s">
        <v>39</v>
      </c>
      <c r="B9" s="122">
        <f ca="1">C31+B6+F23+G23+H23</f>
        <v>14199449.875</v>
      </c>
      <c r="C9" s="125"/>
    </row>
    <row r="10" spans="1:16" ht="15" thickBot="1" x14ac:dyDescent="0.25">
      <c r="A10" s="126" t="s">
        <v>23</v>
      </c>
      <c r="B10" s="127">
        <f ca="1">ROUNDDOWN(B3/B9,5)</f>
        <v>0.70425000000000004</v>
      </c>
      <c r="C10" s="123" t="s">
        <v>74</v>
      </c>
      <c r="D10" s="128"/>
    </row>
    <row r="11" spans="1:16" ht="15" thickBot="1" x14ac:dyDescent="0.25">
      <c r="A11" s="129" t="s">
        <v>75</v>
      </c>
      <c r="B11" s="130">
        <f ca="1">B9+K23</f>
        <v>17039349.875</v>
      </c>
      <c r="C11" s="131">
        <f ca="1">B11*B10</f>
        <v>11999962.149468752</v>
      </c>
    </row>
    <row r="12" spans="1:16" ht="15" thickBot="1" x14ac:dyDescent="0.25">
      <c r="A12" s="132"/>
      <c r="B12" s="133"/>
      <c r="K12" s="134"/>
      <c r="L12" s="134"/>
      <c r="M12" s="135"/>
      <c r="N12" s="136"/>
      <c r="O12" s="134"/>
      <c r="P12" s="136"/>
    </row>
    <row r="13" spans="1:16" x14ac:dyDescent="0.2">
      <c r="A13" s="137" t="s">
        <v>40</v>
      </c>
      <c r="B13" s="138"/>
      <c r="C13" s="139"/>
      <c r="D13" s="140"/>
      <c r="E13" s="140"/>
      <c r="F13" s="140"/>
      <c r="G13" s="140"/>
      <c r="H13" s="140"/>
      <c r="I13" s="140"/>
      <c r="J13" s="140"/>
      <c r="K13" s="139"/>
      <c r="L13" s="139"/>
      <c r="M13" s="141"/>
      <c r="N13" s="140"/>
      <c r="O13" s="139"/>
      <c r="P13" s="142"/>
    </row>
    <row r="14" spans="1:16" x14ac:dyDescent="0.2">
      <c r="A14" s="143" t="s">
        <v>9</v>
      </c>
      <c r="B14" s="144" t="s">
        <v>41</v>
      </c>
      <c r="C14" s="145"/>
      <c r="D14" s="146"/>
      <c r="E14" s="147" t="s">
        <v>42</v>
      </c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8"/>
    </row>
    <row r="15" spans="1:16" x14ac:dyDescent="0.2">
      <c r="A15" s="143"/>
      <c r="B15" s="149"/>
      <c r="C15" s="150"/>
      <c r="D15" s="151"/>
      <c r="E15" s="152" t="s">
        <v>43</v>
      </c>
      <c r="F15" s="153"/>
      <c r="G15" s="153"/>
      <c r="H15" s="153"/>
      <c r="I15" s="154"/>
      <c r="J15" s="152" t="s">
        <v>44</v>
      </c>
      <c r="K15" s="153"/>
      <c r="L15" s="153"/>
      <c r="M15" s="152" t="s">
        <v>70</v>
      </c>
      <c r="N15" s="154"/>
      <c r="O15" s="152" t="s">
        <v>12</v>
      </c>
      <c r="P15" s="155"/>
    </row>
    <row r="16" spans="1:16" ht="38.25" x14ac:dyDescent="0.2">
      <c r="A16" s="156"/>
      <c r="B16" s="42" t="s">
        <v>0</v>
      </c>
      <c r="C16" s="42" t="s">
        <v>45</v>
      </c>
      <c r="D16" s="43" t="s">
        <v>46</v>
      </c>
      <c r="E16" s="157" t="s">
        <v>47</v>
      </c>
      <c r="F16" s="158" t="s">
        <v>67</v>
      </c>
      <c r="G16" s="158" t="s">
        <v>68</v>
      </c>
      <c r="H16" s="158" t="s">
        <v>69</v>
      </c>
      <c r="I16" s="158" t="s">
        <v>7</v>
      </c>
      <c r="J16" s="159" t="s">
        <v>48</v>
      </c>
      <c r="K16" s="158" t="s">
        <v>49</v>
      </c>
      <c r="L16" s="158" t="s">
        <v>50</v>
      </c>
      <c r="M16" s="160" t="s">
        <v>51</v>
      </c>
      <c r="N16" s="159" t="s">
        <v>52</v>
      </c>
      <c r="O16" s="158" t="s">
        <v>12</v>
      </c>
      <c r="P16" s="161" t="s">
        <v>53</v>
      </c>
    </row>
    <row r="17" spans="1:17" x14ac:dyDescent="0.2">
      <c r="A17" s="162" t="str">
        <f>Start!A5</f>
        <v>Founder</v>
      </c>
      <c r="B17" s="163">
        <f>Start!C5</f>
        <v>9000000</v>
      </c>
      <c r="C17" s="163">
        <f>B17</f>
        <v>9000000</v>
      </c>
      <c r="D17" s="164">
        <f>C17/C$31</f>
        <v>0.9</v>
      </c>
      <c r="E17" s="165"/>
      <c r="F17" s="165"/>
      <c r="G17" s="165"/>
      <c r="H17" s="166"/>
      <c r="I17" s="166">
        <f>C17+H17</f>
        <v>9000000</v>
      </c>
      <c r="J17" s="167"/>
      <c r="K17" s="166"/>
      <c r="L17" s="165"/>
      <c r="M17" s="168">
        <f>F17+G17+H17+K17</f>
        <v>0</v>
      </c>
      <c r="N17" s="169">
        <f t="shared" ref="N17:N22" ca="1" si="0">M17/M$23</f>
        <v>0</v>
      </c>
      <c r="O17" s="170">
        <f>C17+M17</f>
        <v>9000000</v>
      </c>
      <c r="P17" s="171">
        <f t="shared" ref="P17:P22" ca="1" si="1">O17/$O$31</f>
        <v>0.52818916602004451</v>
      </c>
      <c r="Q17" s="172"/>
    </row>
    <row r="18" spans="1:17" x14ac:dyDescent="0.2">
      <c r="A18" s="162" t="str">
        <f>'Bridge Note&amp;SAFE'!A14</f>
        <v>Noteholder 1</v>
      </c>
      <c r="B18" s="173"/>
      <c r="C18" s="173"/>
      <c r="D18" s="164"/>
      <c r="E18" s="165">
        <f>'Bridge Note&amp;SAFE'!G14</f>
        <v>104690.41</v>
      </c>
      <c r="F18" s="168">
        <f ca="1">'Bridge Note&amp;SAFE'!L14</f>
        <v>474560.82073127443</v>
      </c>
      <c r="G18" s="168">
        <f ca="1">'Bridge Note&amp;SAFE'!M14</f>
        <v>148655.17926872559</v>
      </c>
      <c r="H18" s="165"/>
      <c r="I18" s="166">
        <f>C18+H18</f>
        <v>0</v>
      </c>
      <c r="J18" s="167"/>
      <c r="K18" s="166"/>
      <c r="L18" s="165"/>
      <c r="M18" s="168">
        <f ca="1">F18+G18+H18+K18</f>
        <v>623216</v>
      </c>
      <c r="N18" s="169">
        <f t="shared" ca="1" si="0"/>
        <v>0.12140300538261528</v>
      </c>
      <c r="O18" s="170">
        <f t="shared" ref="O18:O22" ca="1" si="2">C18+M18</f>
        <v>623216</v>
      </c>
      <c r="P18" s="171">
        <f t="shared" ca="1" si="1"/>
        <v>3.6575104365594233E-2</v>
      </c>
      <c r="Q18" s="172"/>
    </row>
    <row r="19" spans="1:17" x14ac:dyDescent="0.2">
      <c r="A19" s="162" t="str">
        <f>'Bridge Note&amp;SAFE'!A15</f>
        <v>Noteholder 2</v>
      </c>
      <c r="B19" s="173"/>
      <c r="C19" s="173"/>
      <c r="D19" s="164"/>
      <c r="E19" s="165">
        <f>'Bridge Note&amp;SAFE'!G15</f>
        <v>155589.04</v>
      </c>
      <c r="F19" s="168">
        <f ca="1">'Bridge Note&amp;SAFE'!L15</f>
        <v>705284.29570465034</v>
      </c>
      <c r="G19" s="168">
        <f ca="1">'Bridge Note&amp;SAFE'!M15</f>
        <v>220928.70429534966</v>
      </c>
      <c r="H19" s="166"/>
      <c r="I19" s="166">
        <f t="shared" ref="I19:I21" si="3">C19+H19</f>
        <v>0</v>
      </c>
      <c r="J19" s="167"/>
      <c r="K19" s="166"/>
      <c r="L19" s="165"/>
      <c r="M19" s="168">
        <f t="shared" ref="M19:M22" ca="1" si="4">F19+G19+H19+K19</f>
        <v>926213</v>
      </c>
      <c r="N19" s="169">
        <f t="shared" ca="1" si="0"/>
        <v>0.18042707797047614</v>
      </c>
      <c r="O19" s="170">
        <f t="shared" ca="1" si="2"/>
        <v>926213</v>
      </c>
      <c r="P19" s="171">
        <f t="shared" ca="1" si="1"/>
        <v>5.4357296891880388E-2</v>
      </c>
      <c r="Q19" s="172"/>
    </row>
    <row r="20" spans="1:17" x14ac:dyDescent="0.2">
      <c r="A20" s="162" t="str">
        <f>'Bridge Note&amp;SAFE'!A20</f>
        <v>SAFE Holder 1</v>
      </c>
      <c r="B20" s="173"/>
      <c r="C20" s="173"/>
      <c r="D20" s="164"/>
      <c r="E20" s="165">
        <f>'Bridge Note&amp;SAFE'!G20</f>
        <v>100000</v>
      </c>
      <c r="F20" s="168"/>
      <c r="G20" s="168"/>
      <c r="H20" s="166">
        <f ca="1">'Bridge Note&amp;SAFE'!M20</f>
        <v>297647.55</v>
      </c>
      <c r="I20" s="166">
        <f t="shared" ca="1" si="3"/>
        <v>297647.55</v>
      </c>
      <c r="J20" s="167"/>
      <c r="K20" s="166"/>
      <c r="L20" s="165"/>
      <c r="M20" s="168">
        <f t="shared" ca="1" si="4"/>
        <v>297647.55</v>
      </c>
      <c r="N20" s="169">
        <f t="shared" ca="1" si="0"/>
        <v>5.7981995190707958E-2</v>
      </c>
      <c r="O20" s="170">
        <f t="shared" ca="1" si="2"/>
        <v>297647.55</v>
      </c>
      <c r="P20" s="171">
        <f t="shared" ca="1" si="1"/>
        <v>1.7468245689156611E-2</v>
      </c>
      <c r="Q20" s="172"/>
    </row>
    <row r="21" spans="1:17" x14ac:dyDescent="0.2">
      <c r="A21" s="162" t="str">
        <f>'Bridge Note&amp;SAFE'!A21</f>
        <v>SAFE Holder 2</v>
      </c>
      <c r="B21" s="173"/>
      <c r="C21" s="173"/>
      <c r="D21" s="164"/>
      <c r="E21" s="165">
        <f>'Bridge Note&amp;SAFE'!G21</f>
        <v>150000</v>
      </c>
      <c r="F21" s="168"/>
      <c r="G21" s="168"/>
      <c r="H21" s="166">
        <f ca="1">'Bridge Note&amp;SAFE'!M21</f>
        <v>446471.32499999995</v>
      </c>
      <c r="I21" s="166">
        <f t="shared" ca="1" si="3"/>
        <v>446471.32499999995</v>
      </c>
      <c r="J21" s="167"/>
      <c r="K21" s="166"/>
      <c r="L21" s="165"/>
      <c r="M21" s="168">
        <f t="shared" ca="1" si="4"/>
        <v>446471.32499999995</v>
      </c>
      <c r="N21" s="169">
        <f t="shared" ca="1" si="0"/>
        <v>8.6972992786061937E-2</v>
      </c>
      <c r="O21" s="170">
        <f t="shared" ca="1" si="2"/>
        <v>446471.32499999995</v>
      </c>
      <c r="P21" s="171">
        <f t="shared" ca="1" si="1"/>
        <v>2.6202368533734914E-2</v>
      </c>
      <c r="Q21" s="172"/>
    </row>
    <row r="22" spans="1:17" s="185" customFormat="1" ht="15" thickBot="1" x14ac:dyDescent="0.25">
      <c r="A22" s="174" t="s">
        <v>54</v>
      </c>
      <c r="B22" s="175"/>
      <c r="C22" s="175"/>
      <c r="D22" s="176"/>
      <c r="E22" s="177"/>
      <c r="F22" s="178"/>
      <c r="G22" s="178"/>
      <c r="H22" s="179"/>
      <c r="I22" s="179"/>
      <c r="J22" s="180">
        <f>B4</f>
        <v>2000000</v>
      </c>
      <c r="K22" s="179">
        <f ca="1">ROUNDDOWN(J22/B10,0)</f>
        <v>2839900</v>
      </c>
      <c r="L22" s="177">
        <f ca="1">K22*B10</f>
        <v>1999999.5750000002</v>
      </c>
      <c r="M22" s="178">
        <f t="shared" ca="1" si="4"/>
        <v>2839900</v>
      </c>
      <c r="N22" s="181">
        <f t="shared" ca="1" si="0"/>
        <v>0.55321492867013866</v>
      </c>
      <c r="O22" s="182">
        <f t="shared" ca="1" si="2"/>
        <v>2839900</v>
      </c>
      <c r="P22" s="183">
        <f t="shared" ca="1" si="1"/>
        <v>0.16666715695336939</v>
      </c>
      <c r="Q22" s="184"/>
    </row>
    <row r="23" spans="1:17" ht="15.75" thickBot="1" x14ac:dyDescent="0.3">
      <c r="A23" s="186" t="s">
        <v>15</v>
      </c>
      <c r="B23" s="187">
        <f t="shared" ref="B23:P23" si="5">SUM(B17:B22)</f>
        <v>9000000</v>
      </c>
      <c r="C23" s="187">
        <f t="shared" si="5"/>
        <v>9000000</v>
      </c>
      <c r="D23" s="188">
        <f t="shared" si="5"/>
        <v>0.9</v>
      </c>
      <c r="E23" s="189">
        <f t="shared" si="5"/>
        <v>510279.45</v>
      </c>
      <c r="F23" s="190">
        <f t="shared" ca="1" si="5"/>
        <v>1179845.1164359248</v>
      </c>
      <c r="G23" s="190">
        <f t="shared" ca="1" si="5"/>
        <v>369583.88356407522</v>
      </c>
      <c r="H23" s="190">
        <f t="shared" ca="1" si="5"/>
        <v>744118.875</v>
      </c>
      <c r="I23" s="190">
        <f t="shared" ca="1" si="5"/>
        <v>9744118.875</v>
      </c>
      <c r="J23" s="189">
        <f t="shared" si="5"/>
        <v>2000000</v>
      </c>
      <c r="K23" s="191">
        <f t="shared" ca="1" si="5"/>
        <v>2839900</v>
      </c>
      <c r="L23" s="191">
        <f t="shared" ca="1" si="5"/>
        <v>1999999.5750000002</v>
      </c>
      <c r="M23" s="191">
        <f t="shared" ca="1" si="5"/>
        <v>5133447.875</v>
      </c>
      <c r="N23" s="192">
        <f t="shared" ca="1" si="5"/>
        <v>1</v>
      </c>
      <c r="O23" s="193">
        <f t="shared" ca="1" si="5"/>
        <v>14133447.875</v>
      </c>
      <c r="P23" s="194">
        <f t="shared" ca="1" si="5"/>
        <v>0.82945933845378006</v>
      </c>
      <c r="Q23" s="172"/>
    </row>
    <row r="24" spans="1:17" ht="15.75" thickBot="1" x14ac:dyDescent="0.3">
      <c r="A24" s="195"/>
      <c r="B24" s="195"/>
      <c r="C24" s="195"/>
      <c r="D24" s="196"/>
      <c r="E24" s="197"/>
      <c r="F24" s="197"/>
      <c r="G24" s="197"/>
      <c r="H24" s="198"/>
      <c r="I24" s="199"/>
      <c r="J24" s="197"/>
      <c r="K24" s="200"/>
      <c r="L24" s="200"/>
      <c r="M24" s="200"/>
      <c r="N24" s="201"/>
      <c r="O24" s="202"/>
      <c r="P24" s="203"/>
      <c r="Q24" s="172"/>
    </row>
    <row r="25" spans="1:17" ht="15" x14ac:dyDescent="0.25">
      <c r="A25" s="204" t="s">
        <v>55</v>
      </c>
      <c r="B25" s="205"/>
      <c r="C25" s="206"/>
      <c r="D25" s="207"/>
      <c r="E25" s="207"/>
      <c r="F25" s="207"/>
      <c r="G25" s="207"/>
      <c r="H25" s="207"/>
      <c r="I25" s="208"/>
      <c r="J25" s="207"/>
      <c r="K25" s="209"/>
      <c r="L25" s="209"/>
      <c r="M25" s="210"/>
      <c r="N25" s="211"/>
      <c r="O25" s="212"/>
      <c r="P25" s="213"/>
      <c r="Q25" s="172"/>
    </row>
    <row r="26" spans="1:17" x14ac:dyDescent="0.2">
      <c r="A26" s="214" t="s">
        <v>5</v>
      </c>
      <c r="B26" s="215"/>
      <c r="C26" s="168">
        <f>'Stock Option'!B11</f>
        <v>350000</v>
      </c>
      <c r="D26" s="164">
        <f>C26/C$31</f>
        <v>3.5000000000000003E-2</v>
      </c>
      <c r="E26" s="164"/>
      <c r="F26" s="164"/>
      <c r="G26" s="164"/>
      <c r="H26" s="164"/>
      <c r="I26" s="216">
        <f>C26</f>
        <v>350000</v>
      </c>
      <c r="J26" s="164"/>
      <c r="K26" s="217"/>
      <c r="L26" s="217"/>
      <c r="M26" s="216"/>
      <c r="N26" s="218"/>
      <c r="O26" s="170">
        <f>I26</f>
        <v>350000</v>
      </c>
      <c r="P26" s="171">
        <f ca="1">O26/$O$31</f>
        <v>2.0540689789668398E-2</v>
      </c>
      <c r="Q26" s="172"/>
    </row>
    <row r="27" spans="1:17" x14ac:dyDescent="0.2">
      <c r="A27" s="214" t="s">
        <v>1</v>
      </c>
      <c r="B27" s="163"/>
      <c r="C27" s="219">
        <f>'Stock Option'!B12</f>
        <v>650000</v>
      </c>
      <c r="D27" s="164">
        <f>C27/C$31</f>
        <v>6.5000000000000002E-2</v>
      </c>
      <c r="E27" s="164"/>
      <c r="F27" s="164"/>
      <c r="G27" s="164"/>
      <c r="H27" s="164"/>
      <c r="I27" s="168">
        <f>C27</f>
        <v>650000</v>
      </c>
      <c r="J27" s="164"/>
      <c r="K27" s="217"/>
      <c r="L27" s="217"/>
      <c r="M27" s="216"/>
      <c r="N27" s="218"/>
      <c r="O27" s="170">
        <f>I27</f>
        <v>650000</v>
      </c>
      <c r="P27" s="171">
        <f ca="1">O27/$O$31</f>
        <v>3.8146995323669886E-2</v>
      </c>
      <c r="Q27" s="172"/>
    </row>
    <row r="28" spans="1:17" ht="15" thickBot="1" x14ac:dyDescent="0.25">
      <c r="A28" s="220" t="s">
        <v>56</v>
      </c>
      <c r="B28" s="221"/>
      <c r="C28" s="222">
        <v>0</v>
      </c>
      <c r="D28" s="223">
        <f>C28/C$31</f>
        <v>0</v>
      </c>
      <c r="E28" s="223"/>
      <c r="F28" s="223"/>
      <c r="G28" s="223"/>
      <c r="H28" s="223"/>
      <c r="I28" s="224">
        <v>0</v>
      </c>
      <c r="J28" s="223"/>
      <c r="K28" s="225"/>
      <c r="L28" s="225"/>
      <c r="M28" s="226"/>
      <c r="N28" s="227"/>
      <c r="O28" s="228">
        <f ca="1">B6</f>
        <v>1905902</v>
      </c>
      <c r="P28" s="229">
        <f ca="1">O28/$O$31</f>
        <v>0.11185297643288165</v>
      </c>
      <c r="Q28" s="172"/>
    </row>
    <row r="29" spans="1:17" ht="15.75" thickBot="1" x14ac:dyDescent="0.3">
      <c r="A29" s="186" t="s">
        <v>57</v>
      </c>
      <c r="B29" s="187"/>
      <c r="C29" s="230">
        <f>C26+C27+C28</f>
        <v>1000000</v>
      </c>
      <c r="D29" s="188">
        <f>SUM(D26:D28)</f>
        <v>0.1</v>
      </c>
      <c r="E29" s="188"/>
      <c r="F29" s="188"/>
      <c r="G29" s="188"/>
      <c r="H29" s="188"/>
      <c r="I29" s="231">
        <f>SUM(I26:I28)</f>
        <v>1000000</v>
      </c>
      <c r="J29" s="188"/>
      <c r="K29" s="191"/>
      <c r="L29" s="191"/>
      <c r="M29" s="232"/>
      <c r="N29" s="192"/>
      <c r="O29" s="193">
        <f ca="1">O26+O27+O28</f>
        <v>2905902</v>
      </c>
      <c r="P29" s="194">
        <f ca="1">SUM(P26:P28)</f>
        <v>0.17054066154621994</v>
      </c>
      <c r="Q29" s="172"/>
    </row>
    <row r="30" spans="1:17" ht="15" thickBot="1" x14ac:dyDescent="0.25">
      <c r="A30" s="233"/>
      <c r="B30" s="234"/>
      <c r="C30" s="235"/>
      <c r="D30" s="236"/>
      <c r="E30" s="236"/>
      <c r="F30" s="236"/>
      <c r="G30" s="236"/>
      <c r="H30" s="236"/>
      <c r="I30" s="237"/>
      <c r="J30" s="236"/>
      <c r="K30" s="238"/>
      <c r="L30" s="238"/>
      <c r="M30" s="239"/>
      <c r="N30" s="240"/>
      <c r="O30" s="241"/>
      <c r="P30" s="242"/>
      <c r="Q30" s="172"/>
    </row>
    <row r="31" spans="1:17" ht="15.75" thickBot="1" x14ac:dyDescent="0.3">
      <c r="A31" s="243" t="s">
        <v>58</v>
      </c>
      <c r="B31" s="244"/>
      <c r="C31" s="244">
        <f>C23+C26+C27+C28</f>
        <v>10000000</v>
      </c>
      <c r="D31" s="245">
        <f>D23+D29</f>
        <v>1</v>
      </c>
      <c r="E31" s="245"/>
      <c r="F31" s="245"/>
      <c r="G31" s="245"/>
      <c r="H31" s="245"/>
      <c r="I31" s="246">
        <f ca="1">I23+I27+I26</f>
        <v>10744118.875</v>
      </c>
      <c r="J31" s="245"/>
      <c r="K31" s="247"/>
      <c r="L31" s="247"/>
      <c r="M31" s="248"/>
      <c r="N31" s="249"/>
      <c r="O31" s="250">
        <f ca="1">O23+O29</f>
        <v>17039349.875</v>
      </c>
      <c r="P31" s="251">
        <f ca="1">+P23+P29</f>
        <v>1</v>
      </c>
      <c r="Q31" s="172"/>
    </row>
    <row r="32" spans="1:17" x14ac:dyDescent="0.2">
      <c r="A32" s="233"/>
      <c r="B32" s="234"/>
      <c r="C32" s="234"/>
      <c r="D32" s="236"/>
      <c r="E32" s="236"/>
      <c r="F32" s="236"/>
      <c r="G32" s="236"/>
      <c r="H32" s="236"/>
      <c r="I32" s="236"/>
      <c r="J32" s="236"/>
      <c r="K32" s="238"/>
      <c r="L32" s="238"/>
      <c r="M32" s="239"/>
      <c r="N32" s="240"/>
      <c r="O32" s="241"/>
      <c r="P32" s="242"/>
      <c r="Q32" s="172"/>
    </row>
    <row r="33" spans="1:17" ht="15" x14ac:dyDescent="0.25">
      <c r="A33" s="195"/>
      <c r="B33" s="195"/>
      <c r="C33" s="252"/>
      <c r="D33" s="253"/>
      <c r="E33" s="253"/>
      <c r="F33" s="253"/>
      <c r="G33" s="253"/>
      <c r="H33" s="253"/>
      <c r="I33" s="253"/>
      <c r="J33" s="253"/>
      <c r="K33" s="200"/>
      <c r="L33" s="200"/>
      <c r="M33" s="254"/>
      <c r="N33" s="201"/>
      <c r="O33" s="202"/>
      <c r="P33" s="203"/>
      <c r="Q33" s="172"/>
    </row>
    <row r="34" spans="1:17" ht="15.75" x14ac:dyDescent="0.2">
      <c r="A34" s="255"/>
      <c r="B34" s="255"/>
      <c r="C34" s="256"/>
      <c r="H34" s="117" t="s">
        <v>59</v>
      </c>
    </row>
    <row r="35" spans="1:17" ht="15.75" x14ac:dyDescent="0.2">
      <c r="A35" s="257"/>
      <c r="B35" s="258"/>
      <c r="C35" s="256"/>
    </row>
    <row r="36" spans="1:17" x14ac:dyDescent="0.2">
      <c r="A36" s="132"/>
      <c r="B36" s="259"/>
      <c r="C36" s="256"/>
    </row>
    <row r="37" spans="1:17" x14ac:dyDescent="0.2">
      <c r="A37" s="132"/>
      <c r="B37" s="259"/>
      <c r="C37" s="256"/>
    </row>
    <row r="38" spans="1:17" ht="15" x14ac:dyDescent="0.25">
      <c r="A38" s="195"/>
      <c r="B38" s="195"/>
      <c r="C38" s="201"/>
    </row>
    <row r="39" spans="1:17" x14ac:dyDescent="0.2">
      <c r="A39" s="256"/>
      <c r="B39" s="256"/>
      <c r="C39" s="256"/>
      <c r="K39" s="260"/>
      <c r="L39" s="260"/>
    </row>
    <row r="40" spans="1:17" ht="15.75" customHeight="1" x14ac:dyDescent="0.2">
      <c r="A40" s="255"/>
      <c r="B40" s="255"/>
      <c r="C40" s="256"/>
    </row>
    <row r="41" spans="1:17" ht="15.75" x14ac:dyDescent="0.2">
      <c r="A41" s="257"/>
      <c r="B41" s="258"/>
      <c r="C41" s="256"/>
    </row>
    <row r="42" spans="1:17" x14ac:dyDescent="0.2">
      <c r="A42" s="132"/>
      <c r="B42" s="259"/>
      <c r="C42" s="256"/>
    </row>
    <row r="43" spans="1:17" x14ac:dyDescent="0.2">
      <c r="A43" s="132"/>
      <c r="B43" s="259"/>
      <c r="C43" s="256"/>
    </row>
    <row r="44" spans="1:17" ht="15" x14ac:dyDescent="0.25">
      <c r="A44" s="195"/>
      <c r="B44" s="195"/>
      <c r="C44" s="201"/>
    </row>
    <row r="45" spans="1:17" x14ac:dyDescent="0.2">
      <c r="A45" s="256"/>
      <c r="B45" s="256"/>
      <c r="C45" s="256"/>
    </row>
    <row r="48" spans="1:17" x14ac:dyDescent="0.2">
      <c r="A48" s="172"/>
    </row>
  </sheetData>
  <mergeCells count="11">
    <mergeCell ref="A1:P1"/>
    <mergeCell ref="A2:B2"/>
    <mergeCell ref="A14:A16"/>
    <mergeCell ref="B14:D15"/>
    <mergeCell ref="E14:P14"/>
    <mergeCell ref="E15:I15"/>
    <mergeCell ref="A34:B34"/>
    <mergeCell ref="A40:B40"/>
    <mergeCell ref="J15:L15"/>
    <mergeCell ref="M15:N15"/>
    <mergeCell ref="O15:P15"/>
  </mergeCells>
  <phoneticPr fontId="3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Start</vt:lpstr>
      <vt:lpstr>Stock Option</vt:lpstr>
      <vt:lpstr>Bridge Note&amp;SAFE</vt:lpstr>
      <vt:lpstr>Series A Pro Forma</vt:lpstr>
      <vt:lpstr>Start!Print_Area</vt:lpstr>
      <vt:lpstr>'Stock Option'!Print_Area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Startup Global</cp:lastModifiedBy>
  <dcterms:created xsi:type="dcterms:W3CDTF">2016-03-25T02:30:14Z</dcterms:created>
  <dcterms:modified xsi:type="dcterms:W3CDTF">2020-10-12T00:06:28Z</dcterms:modified>
</cp:coreProperties>
</file>